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markbu\Documents\Offline Records (WP)\STREAM 12C Large Lot ~ Large Lot Res Zone Infill and Res Zoning Ashley\"/>
    </mc:Choice>
  </mc:AlternateContent>
  <xr:revisionPtr revIDLastSave="0" documentId="13_ncr:1_{021F0A75-A941-43CF-9DEF-C58CE34725F6}" xr6:coauthVersionLast="47" xr6:coauthVersionMax="47" xr10:uidLastSave="{00000000-0000-0000-0000-000000000000}"/>
  <bookViews>
    <workbookView xWindow="-120" yWindow="-120" windowWidth="29040" windowHeight="15840" activeTab="1" xr2:uid="{FC826350-9458-44F9-BC68-7613C4789EA1}"/>
  </bookViews>
  <sheets>
    <sheet name="Overall" sheetId="1" r:id="rId1"/>
    <sheet name="Summary Table" sheetId="2" r:id="rId2"/>
  </sheets>
  <definedNames>
    <definedName name="_xlnm.Print_Area" localSheetId="0">Overall!$A$1:$O$96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 i="1" l="1"/>
  <c r="L50" i="1"/>
  <c r="L49" i="1"/>
  <c r="L47" i="1"/>
  <c r="L46" i="1"/>
  <c r="K45" i="1"/>
  <c r="L45" i="1" s="1"/>
  <c r="J45" i="1"/>
  <c r="J47" i="1"/>
  <c r="C96" i="1"/>
  <c r="C91" i="1"/>
  <c r="D56" i="1"/>
  <c r="C56" i="1"/>
  <c r="B56" i="1"/>
  <c r="E51" i="1"/>
  <c r="F51" i="1" s="1"/>
  <c r="E50" i="1"/>
  <c r="F50" i="1" s="1"/>
  <c r="E49" i="1"/>
  <c r="F49" i="1" s="1"/>
  <c r="E46" i="1"/>
  <c r="F46" i="1" s="1"/>
  <c r="E45" i="1"/>
  <c r="F45" i="1" s="1"/>
  <c r="E44" i="1"/>
  <c r="F44" i="1" s="1"/>
  <c r="E43" i="1"/>
  <c r="F43" i="1" s="1"/>
  <c r="E42" i="1"/>
  <c r="F42" i="1" s="1"/>
  <c r="E41" i="1"/>
  <c r="F41" i="1" s="1"/>
  <c r="E40" i="1"/>
  <c r="F40" i="1" s="1"/>
  <c r="E36" i="1"/>
  <c r="F36" i="1" s="1"/>
  <c r="E34" i="1"/>
  <c r="F34" i="1" s="1"/>
  <c r="E33" i="1"/>
  <c r="F33" i="1" s="1"/>
  <c r="E32" i="1"/>
  <c r="F32" i="1" s="1"/>
  <c r="E29" i="1"/>
  <c r="F29" i="1" s="1"/>
  <c r="E27" i="1"/>
  <c r="F27" i="1" s="1"/>
  <c r="E26" i="1"/>
  <c r="F26" i="1" s="1"/>
  <c r="E24" i="1"/>
  <c r="F24" i="1" s="1"/>
  <c r="E22" i="1"/>
  <c r="F22" i="1" s="1"/>
  <c r="E21" i="1"/>
  <c r="F21" i="1" s="1"/>
  <c r="E20" i="1"/>
  <c r="F20" i="1" s="1"/>
  <c r="E14" i="1"/>
  <c r="F14" i="1" s="1"/>
  <c r="E12" i="1"/>
  <c r="F12" i="1" s="1"/>
  <c r="E10" i="1"/>
  <c r="F10" i="1" s="1"/>
  <c r="C17" i="1"/>
  <c r="C25" i="1"/>
  <c r="E25" i="1" s="1"/>
  <c r="F25" i="1" s="1"/>
  <c r="C35" i="1"/>
  <c r="C64" i="1"/>
  <c r="C78" i="1"/>
  <c r="C79" i="1"/>
  <c r="C83" i="1"/>
  <c r="N51" i="1"/>
  <c r="N50" i="1"/>
  <c r="N49" i="1"/>
  <c r="N41" i="1"/>
  <c r="N40" i="1"/>
  <c r="L41" i="1"/>
  <c r="L40" i="1"/>
  <c r="J51" i="1"/>
  <c r="J50" i="1"/>
  <c r="J49" i="1"/>
  <c r="J41" i="1"/>
  <c r="J40" i="1"/>
  <c r="N36" i="1"/>
  <c r="N35" i="1"/>
  <c r="N31" i="1"/>
  <c r="N30" i="1"/>
  <c r="N28" i="1"/>
  <c r="N27" i="1"/>
  <c r="N23" i="1"/>
  <c r="N22" i="1"/>
  <c r="N19" i="1"/>
  <c r="N18" i="1"/>
  <c r="N16" i="1"/>
  <c r="N15" i="1"/>
  <c r="N13" i="1"/>
  <c r="N11" i="1"/>
  <c r="L36" i="1"/>
  <c r="L35" i="1"/>
  <c r="L31" i="1"/>
  <c r="L30" i="1"/>
  <c r="L28" i="1"/>
  <c r="L27" i="1"/>
  <c r="L23" i="1"/>
  <c r="L22" i="1"/>
  <c r="L19" i="1"/>
  <c r="L18" i="1"/>
  <c r="L16" i="1"/>
  <c r="L13" i="1"/>
  <c r="L11" i="1"/>
  <c r="J36" i="1"/>
  <c r="J35" i="1"/>
  <c r="J31" i="1"/>
  <c r="J30" i="1"/>
  <c r="J28" i="1"/>
  <c r="J27" i="1"/>
  <c r="J23" i="1"/>
  <c r="J22" i="1"/>
  <c r="J19" i="1"/>
  <c r="J18" i="1"/>
  <c r="J16" i="1"/>
  <c r="J13" i="1"/>
  <c r="J11" i="1"/>
  <c r="E17" i="1" l="1"/>
  <c r="F17" i="1" s="1"/>
  <c r="M22" i="1" l="1"/>
  <c r="M51" i="1"/>
  <c r="I50" i="1"/>
  <c r="M44" i="1"/>
  <c r="N44" i="1" s="1"/>
  <c r="I42" i="1"/>
  <c r="J42" i="1" s="1"/>
  <c r="M43" i="1"/>
  <c r="N43" i="1" s="1"/>
  <c r="M41" i="1"/>
  <c r="M21" i="1"/>
  <c r="N21" i="1" s="1"/>
  <c r="M20" i="1"/>
  <c r="N20" i="1" s="1"/>
  <c r="M40" i="1"/>
  <c r="M14" i="1"/>
  <c r="N14" i="1" s="1"/>
  <c r="M36" i="1"/>
  <c r="M12" i="1"/>
  <c r="N12" i="1" s="1"/>
  <c r="M10" i="1"/>
  <c r="N10" i="1" s="1"/>
  <c r="M32" i="1" l="1"/>
  <c r="N32" i="1" s="1"/>
  <c r="I22" i="1"/>
  <c r="M33" i="1"/>
  <c r="N33" i="1" s="1"/>
  <c r="M34" i="1"/>
  <c r="N34" i="1" s="1"/>
  <c r="I34" i="1"/>
  <c r="J34" i="1" s="1"/>
  <c r="I51" i="1"/>
  <c r="M50" i="1"/>
  <c r="M46" i="1"/>
  <c r="N46" i="1" s="1"/>
  <c r="I46" i="1"/>
  <c r="I32" i="1"/>
  <c r="J32" i="1" s="1"/>
  <c r="I29" i="1"/>
  <c r="J29" i="1" s="1"/>
  <c r="M29" i="1"/>
  <c r="N29" i="1" s="1"/>
  <c r="M27" i="1"/>
  <c r="M26" i="1"/>
  <c r="N26" i="1" s="1"/>
  <c r="I44" i="1"/>
  <c r="M42" i="1"/>
  <c r="N42" i="1" s="1"/>
  <c r="M24" i="1"/>
  <c r="N24" i="1" s="1"/>
  <c r="I43" i="1"/>
  <c r="J43" i="1" s="1"/>
  <c r="I41" i="1"/>
  <c r="I21" i="1"/>
  <c r="J21" i="1" s="1"/>
  <c r="I20" i="1"/>
  <c r="J20" i="1" s="1"/>
  <c r="M17" i="1"/>
  <c r="N17" i="1" s="1"/>
  <c r="I17" i="1"/>
  <c r="J17" i="1" s="1"/>
  <c r="I36" i="1"/>
  <c r="I40" i="1"/>
  <c r="I14" i="1"/>
  <c r="J14" i="1" s="1"/>
  <c r="I10" i="1"/>
  <c r="J10" i="1" s="1"/>
  <c r="I12" i="1"/>
  <c r="J12" i="1" s="1"/>
  <c r="J46" i="1" l="1"/>
  <c r="K46" i="1"/>
  <c r="J44" i="1"/>
  <c r="K44" i="1"/>
  <c r="L44" i="1" s="1"/>
  <c r="I27" i="1"/>
  <c r="I26" i="1"/>
  <c r="J26" i="1" s="1"/>
  <c r="K26" i="1"/>
  <c r="L26" i="1" s="1"/>
  <c r="K40" i="1"/>
  <c r="K36" i="1"/>
  <c r="K50" i="1"/>
  <c r="K20" i="1"/>
  <c r="L20" i="1" s="1"/>
  <c r="K32" i="1"/>
  <c r="L32" i="1" s="1"/>
  <c r="K51" i="1"/>
  <c r="K21" i="1"/>
  <c r="L21" i="1" s="1"/>
  <c r="K22" i="1"/>
  <c r="K27" i="1"/>
  <c r="K29" i="1"/>
  <c r="L29" i="1" s="1"/>
  <c r="K12" i="1"/>
  <c r="L12" i="1" s="1"/>
  <c r="K14" i="1"/>
  <c r="L14" i="1" s="1"/>
  <c r="K34" i="1"/>
  <c r="L34" i="1" s="1"/>
  <c r="I33" i="1"/>
  <c r="J33" i="1" s="1"/>
  <c r="K10" i="1"/>
  <c r="L10" i="1" s="1"/>
  <c r="M49" i="1"/>
  <c r="I49" i="1"/>
  <c r="K42" i="1"/>
  <c r="L42" i="1" s="1"/>
  <c r="K43" i="1"/>
  <c r="L43" i="1" s="1"/>
  <c r="M25" i="1"/>
  <c r="N25" i="1" s="1"/>
  <c r="I25" i="1"/>
  <c r="J25" i="1" s="1"/>
  <c r="K17" i="1"/>
  <c r="L17" i="1" s="1"/>
  <c r="I24" i="1"/>
  <c r="J24" i="1" s="1"/>
  <c r="M52" i="1" l="1"/>
  <c r="K49" i="1"/>
  <c r="I52" i="1"/>
  <c r="K33" i="1"/>
  <c r="L33" i="1" s="1"/>
  <c r="K24" i="1"/>
  <c r="L24" i="1" s="1"/>
  <c r="I37" i="1"/>
  <c r="M37" i="1"/>
  <c r="K25" i="1"/>
  <c r="L25" i="1" s="1"/>
  <c r="B57" i="1" l="1"/>
  <c r="D57" i="1"/>
  <c r="K37" i="1"/>
  <c r="K41" i="1" l="1"/>
  <c r="K52" i="1" s="1"/>
  <c r="C57" i="1" s="1"/>
  <c r="C85"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futureMetadata>
  <valueMetadata count="2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valueMetadata>
</metadata>
</file>

<file path=xl/sharedStrings.xml><?xml version="1.0" encoding="utf-8"?>
<sst xmlns="http://schemas.openxmlformats.org/spreadsheetml/2006/main" count="606" uniqueCount="389">
  <si>
    <t>Brick Kiln Lane</t>
  </si>
  <si>
    <t>Doncaster</t>
  </si>
  <si>
    <t>4 Golf Links Road</t>
  </si>
  <si>
    <t>Chinnerys Road</t>
  </si>
  <si>
    <t>Sparks Block A</t>
  </si>
  <si>
    <t>Sparks Block B</t>
  </si>
  <si>
    <t>Subtotal</t>
  </si>
  <si>
    <t>Momentum South Block</t>
  </si>
  <si>
    <t>Rural</t>
  </si>
  <si>
    <t>Other urban areas</t>
  </si>
  <si>
    <t>Oxford</t>
  </si>
  <si>
    <t>Momentum North Block</t>
  </si>
  <si>
    <t>West Rangiora new development area</t>
  </si>
  <si>
    <t>North Block</t>
  </si>
  <si>
    <t>Middle Block</t>
  </si>
  <si>
    <t>South Block</t>
  </si>
  <si>
    <t>North East Rangiora new development area</t>
  </si>
  <si>
    <t>South East Rangiora new development area</t>
  </si>
  <si>
    <t>Kaiapoi new development area</t>
  </si>
  <si>
    <t>Additional Bellgrove land</t>
  </si>
  <si>
    <t>Settlement zones (including Ashley)</t>
  </si>
  <si>
    <t>Additional SER (not Sparks or Bellgrove)</t>
  </si>
  <si>
    <t>Woodend</t>
  </si>
  <si>
    <t>Other</t>
  </si>
  <si>
    <t>Mandeville (intensification)</t>
  </si>
  <si>
    <t>Loburn (Cones Rd)</t>
  </si>
  <si>
    <t>Ohoka (Mill Rd &amp; Bagrie development)</t>
  </si>
  <si>
    <t>Swannanoa</t>
  </si>
  <si>
    <t>Waikuku</t>
  </si>
  <si>
    <t>Waikuku (Stokes)</t>
  </si>
  <si>
    <t>Loburn (Fawcetts Rd)</t>
  </si>
  <si>
    <t>Oxford (Ashley Gorge)</t>
  </si>
  <si>
    <t>Gross area (ha)</t>
  </si>
  <si>
    <t>Net area (Gross area - reserves) (ha)</t>
  </si>
  <si>
    <t>% total reserves (all reserves including SMA)</t>
  </si>
  <si>
    <t>Future allotment sizes (upper bound) (ha)</t>
  </si>
  <si>
    <t>Future allotment sizes (lower bound) (ha)</t>
  </si>
  <si>
    <t>199 Johns Rd etc Carolina Homes (and others south of Johns Road and west to Lehmans Road)</t>
  </si>
  <si>
    <t>Middle Block - (between Johns Road and Oxford Road, excluding the Council block)</t>
  </si>
  <si>
    <t>Waimakariri District Council land (69 Johns Road)</t>
  </si>
  <si>
    <t>Developer stated preferences</t>
  </si>
  <si>
    <t>N/A</t>
  </si>
  <si>
    <t>Plan-enabled capacity (upper bound) lots</t>
  </si>
  <si>
    <t>Plan-enabled capacity (lower bound) lots</t>
  </si>
  <si>
    <t>Anticipated Urban Environments</t>
  </si>
  <si>
    <t>Unanticipated Urban Environments</t>
  </si>
  <si>
    <t>North West Rangiora existing development area extension</t>
  </si>
  <si>
    <t>Smaller parcels in and around Bellgrove North</t>
  </si>
  <si>
    <t>Western side of Golf Links Road</t>
  </si>
  <si>
    <t>Average</t>
  </si>
  <si>
    <t>Average lots</t>
  </si>
  <si>
    <t>Bellgrove South</t>
  </si>
  <si>
    <t>Greg Kelley extension</t>
  </si>
  <si>
    <t>Additional SER land (Thompson, Leech, Kelley)</t>
  </si>
  <si>
    <t>RECOMMEND REJECT</t>
  </si>
  <si>
    <t>CONTINGENT</t>
  </si>
  <si>
    <t>RECOMMEND ACCEPT</t>
  </si>
  <si>
    <t>Woodend proposals</t>
  </si>
  <si>
    <t>Submitter states 500 allotments</t>
  </si>
  <si>
    <t>Submitter states 1500 homes</t>
  </si>
  <si>
    <t>261 Giles Road</t>
  </si>
  <si>
    <t>Rest of Kaiapoi North Block</t>
  </si>
  <si>
    <t>ACCEPT BUT NOT INCLUDED</t>
  </si>
  <si>
    <t>Extension of NWR existing dev area LLRZ to GRZ upzoning</t>
  </si>
  <si>
    <t>School farm and funeral home</t>
  </si>
  <si>
    <t>Subtotal (accept)</t>
  </si>
  <si>
    <t>South Kaiapoi development area</t>
  </si>
  <si>
    <t>Large Lot Residential</t>
  </si>
  <si>
    <t>(from Mr Buckley s42A)</t>
  </si>
  <si>
    <t>("RECOMMEND ACCEPT" calculates)</t>
  </si>
  <si>
    <t>Subtotal LLRZ (definites and contingents)</t>
  </si>
  <si>
    <t>Subtotal LLRZ (definites)</t>
  </si>
  <si>
    <t>Woodwater (overall)</t>
  </si>
  <si>
    <t>Woodwater  (170 lot limitation)</t>
  </si>
  <si>
    <t>Ohoka (Carters/RIDL)</t>
  </si>
  <si>
    <t>Area of reserves (ha)</t>
  </si>
  <si>
    <t>Lower bound</t>
  </si>
  <si>
    <t>Upper bound</t>
  </si>
  <si>
    <t>Existing capacity</t>
  </si>
  <si>
    <t>Rangiora, Kaiapoi, Woodend overall</t>
  </si>
  <si>
    <t>Total additional anticipated and unanticipated</t>
  </si>
  <si>
    <t>(from WDGCM)</t>
  </si>
  <si>
    <t>Including existing capacity brought forward</t>
  </si>
  <si>
    <t>Noting that multi-unit intensification and infill occurs on top of this</t>
  </si>
  <si>
    <t>2021-2031 CRPS bottom lines</t>
  </si>
  <si>
    <t>2023-2033 HCA bottom line</t>
  </si>
  <si>
    <t>Short-medium term (to 2031)</t>
  </si>
  <si>
    <t>Long term (to 2051)</t>
  </si>
  <si>
    <t>30-year (combined)</t>
  </si>
  <si>
    <t>Short-medium term (to 2033)</t>
  </si>
  <si>
    <t>Long term (to 2053)</t>
  </si>
  <si>
    <t>Note I am reflecting Mr Willis's s42A recommendations here</t>
  </si>
  <si>
    <t>Submitter states 800 homes</t>
  </si>
  <si>
    <t>Stokes (North of Ravenswood)</t>
  </si>
  <si>
    <t>Total residential rezonings for District</t>
  </si>
  <si>
    <t>Relief sought by submitters</t>
  </si>
  <si>
    <t>Summary of reasons for decision requested by submitters</t>
  </si>
  <si>
    <t>Proximity to Urban Areas</t>
  </si>
  <si>
    <t>Environmental/Historic/Cultural Overlays</t>
  </si>
  <si>
    <t>Road capacity</t>
  </si>
  <si>
    <t>Natural hazard risk</t>
  </si>
  <si>
    <t>Overall assessment</t>
  </si>
  <si>
    <t>None</t>
  </si>
  <si>
    <t>No substantive issues raised by experts</t>
  </si>
  <si>
    <t>Currently used for small-scale farming/lifestyle</t>
  </si>
  <si>
    <t>Low across the site</t>
  </si>
  <si>
    <t>Currently rural residential</t>
  </si>
  <si>
    <t>Area</t>
  </si>
  <si>
    <t>Current land use</t>
  </si>
  <si>
    <t>Water and Wastewater Capacity</t>
  </si>
  <si>
    <t>Current zoning</t>
  </si>
  <si>
    <t>Proposed number of lots</t>
  </si>
  <si>
    <t>NPS-HPL</t>
  </si>
  <si>
    <t>Recommendation</t>
  </si>
  <si>
    <t>Reject</t>
  </si>
  <si>
    <t>6.1ha</t>
  </si>
  <si>
    <t>NA</t>
  </si>
  <si>
    <t>Allow Large Lot Residential Zone Overlay across entirety of 3025 Oxford Road</t>
  </si>
  <si>
    <t>GRUZ with LLRZ Overlay</t>
  </si>
  <si>
    <t>GRUZ with LLRZ Overlay across half of the site</t>
  </si>
  <si>
    <t>Rezone all LLRZ Overlay areas to LLRZ (noting that it is not specific to this particular property). Supplementary evidence was provided through Aston Consulting for part of 650 Bay Road and 25 Ashley Gorge Road, Oxford</t>
  </si>
  <si>
    <t>No environmental, historic or cultural overlays</t>
  </si>
  <si>
    <t>Stormwater</t>
  </si>
  <si>
    <t>LUC Class 3 soils NPS-HPL applies</t>
  </si>
  <si>
    <t>Minor grazing and balage</t>
  </si>
  <si>
    <t>Rezone the western portion of 22 Harewood Road, Oxford (refer to full submission for map) to Large Lot Residential Zone (LLRZ), or otherwise apply a LLRZ Overlay.</t>
  </si>
  <si>
    <t>51.8ha</t>
  </si>
  <si>
    <t>Approve</t>
  </si>
  <si>
    <t>79 lots</t>
  </si>
  <si>
    <t>Despite being subject to the NPS-HPL the proposed rezoning meets a number of crietria for it to be considered as being suitable for rezoning.</t>
  </si>
  <si>
    <t>grazing and balage</t>
  </si>
  <si>
    <t>Yes LUC Class 3</t>
  </si>
  <si>
    <t>He states that previously Council had agreed that he could subdivide the whole of his property.</t>
  </si>
  <si>
    <t>The reasons for the submission is: a) The amendments sought are appropriate and necessary to achieve sustainable growth and development of the district and meet the requirements of the NPS-UD, b) the proposed rezoning is consistent with the proposed plan objectives and policies, c) will contribute towards more land competition, and d) the amendments are the most appropriate, efficient and effective means of achieving the purpose of the RMA.</t>
  </si>
  <si>
    <t>The reasons for the submission is: a) The amendments sought are appropriate and necessary to achieve sustainable growth and development of the district and meet the requirements of the NPS-UD, and b) the amendments are the most appropriate, efficient and effective means of achieving the purpose of the RMA.</t>
  </si>
  <si>
    <t>36ha</t>
  </si>
  <si>
    <t>GRUZ</t>
  </si>
  <si>
    <t>Immediately adjacent other LLRZ</t>
  </si>
  <si>
    <t>Immediately adjacent LLRZ</t>
  </si>
  <si>
    <t>Immediately adjacent other LLRZ and GRZ</t>
  </si>
  <si>
    <t>4ha blocks being grazed</t>
  </si>
  <si>
    <t xml:space="preserve">Fernside </t>
  </si>
  <si>
    <t>Nos 181,201, 255, 257, 259, 261, 263, 265, 267, 271, 285, 305, 311 and 315 Lehmans Road, Fernside, be rezoned from RLZ to LLRZ (Figure 31). They also sought an alternative relief of rezoning those properties from RLZ to GRZ, or a mix of LLRZ and GRZ. The submission states that the proposed rezoning will provide 311 LLRZ lots with the amended density standard of 1,500m2 average.</t>
  </si>
  <si>
    <t>58ha</t>
  </si>
  <si>
    <t>RLZ</t>
  </si>
  <si>
    <t>Immediately adjacent GRZ and LLRZ</t>
  </si>
  <si>
    <t>No information was provided on servicing</t>
  </si>
  <si>
    <t xml:space="preserve">No information was provided </t>
  </si>
  <si>
    <t>Rezone 561 Johns Road from RLZ to LLRZ</t>
  </si>
  <si>
    <t>8.5ha</t>
  </si>
  <si>
    <t xml:space="preserve">Help out existing couple who want to stay at the property but are elderly and are unable to manage the farm. </t>
  </si>
  <si>
    <t>Immediately opposite a LLRZ area</t>
  </si>
  <si>
    <t>Has a culturally significant water body running through it</t>
  </si>
  <si>
    <t>No information was provided</t>
  </si>
  <si>
    <t>No information was provided.  Site is subject to medium flood hazard</t>
  </si>
  <si>
    <t>Grazed</t>
  </si>
  <si>
    <t>63ha</t>
  </si>
  <si>
    <t>Amend subdivision standards to allow 0.5 to 1ha subdivision close to town</t>
  </si>
  <si>
    <t>Most people want smaller areas for lifestyle reasons without undertaking primary production</t>
  </si>
  <si>
    <t>No information provided, site has low to medium flood hazard risk and has historic liquefaction damage</t>
  </si>
  <si>
    <t xml:space="preserve">Currently used for grazing has a resource consent to subdivide down to 4ha </t>
  </si>
  <si>
    <t>Near GRZ but not adjacent</t>
  </si>
  <si>
    <t>Rezone area to LLRZ</t>
  </si>
  <si>
    <t>Identification of LLRZ areas in the Proposed Plan is flawed and inconsistent with policy</t>
  </si>
  <si>
    <t>Swannanoa and Mandeville</t>
  </si>
  <si>
    <t>Rezone the area from RLZ to LLRZ.  Comprised two submissions covering three properties</t>
  </si>
  <si>
    <t>Connected to existing Council wastewater network (only 82 Ohoka Meadows Drive), water connection is available, subdivide on health reasons as section is too big (No 82 only), is consistent with the LLRZ policies, the property is not within a high flood hazard area, properties adjoin Mandeville Growth Boundary.</t>
  </si>
  <si>
    <t>11ha</t>
  </si>
  <si>
    <t>Immediately adjacent a LLRZ area</t>
  </si>
  <si>
    <t>Groundwater resurgence and stormwater disposal is an issue for the area</t>
  </si>
  <si>
    <t>The existing road network has constraints</t>
  </si>
  <si>
    <t>Rural Lifestyle some grazing and balage</t>
  </si>
  <si>
    <t>Rezone from RLZ to LLRZ which is consistent with semi-rural environment.</t>
  </si>
  <si>
    <t>46.6ha</t>
  </si>
  <si>
    <t>No information was provided and there is no capacity within the Mandeville/Ohoka wastewater network for new connections</t>
  </si>
  <si>
    <t>Rural Lifestyle some grazing, balage and a horticulture processing facility</t>
  </si>
  <si>
    <t>Mandeville North be identified for LLRZ, that the Mandeville Growth Boundary be deleted, and that 121 Wards Road be rezoned LLRZ</t>
  </si>
  <si>
    <t>6.9ha</t>
  </si>
  <si>
    <t>That the Mandeville growth boundary be removed and that North Mandeville be rezoned LLRZ. That Mandeville is close to Christchurch and therefore CO2 emissions are lower, and the property is constrained by surrounding rural residential properties.</t>
  </si>
  <si>
    <t>Submitter stated that they thought that they were outside of the resurgence area. Council Engineers consider otherwise.</t>
  </si>
  <si>
    <t>Limited grazing and balage</t>
  </si>
  <si>
    <t>120ha</t>
  </si>
  <si>
    <t xml:space="preserve">Extend existing Mandeville LLRZ Zone </t>
  </si>
  <si>
    <t>Proposed rezoning is attached to an existing LLRZ area, it forms part of a Future Development Strategy, is not on te edge of an existing town, occurs in a manner that makes use of existing infrastructure, and is informed with a ODP.</t>
  </si>
  <si>
    <t>No information was provided. Groundwater resurgence and stormwater disposal is an issue for the area</t>
  </si>
  <si>
    <t>Rezoning of 1379, 1401, 1419 Tram Road to LLRZ (has overlay) and 1275 Tram Road to LLRZ</t>
  </si>
  <si>
    <t>36.9ha</t>
  </si>
  <si>
    <t>Next to cemetry (NW corner of Block B)</t>
  </si>
  <si>
    <t>There is no capacity within the Mandeville/Ohoka wastewater network for new connections</t>
  </si>
  <si>
    <t>minor low level flood hazard risk on Block A, more significant low to medium flood risk on Block B</t>
  </si>
  <si>
    <t>Rural Lifestyle some grazing, balage and christmas trees</t>
  </si>
  <si>
    <t>Council as part of the PWDP submission and hearing process rezone the sites from RL to LLR. This zoning will provide for additional housing supply in a low-density capacity which allows for transition between higher density residential zones to more rural zones surrounding the Mandeville area.</t>
  </si>
  <si>
    <t>210ha</t>
  </si>
  <si>
    <t>minor low level flood hazard risk and likely subjected to groundwater resurgence</t>
  </si>
  <si>
    <t>low to medium level flood hazard risk and subjected to known groundwater resurgence</t>
  </si>
  <si>
    <t>low level flood hazard risk across part of the site and subject to possible groundwater resurgence</t>
  </si>
  <si>
    <t>low and medium level flood hazard risk and subject to possible groundwater resugence</t>
  </si>
  <si>
    <t>Lifestyle blocks and Olives</t>
  </si>
  <si>
    <t>The submitters proposal is to rezone from RL to LLR in order to provide a logical and compliant zone for existing land holdings rather than perpetuate an incongruous zone from outline development plan (ODP) to PWDP.  Rezoning of the land from RL to LLR would provide for additional residential lifestyle land near Mandeville and Swannanoa as well as have excellent transport link to Central Christchurch. The efficient location of the development has good transport links to existing employment hubs of surrounding suburbs.</t>
  </si>
  <si>
    <t>73ha</t>
  </si>
  <si>
    <t>Partially bound on western boundary by LLRZ, the rest of the property is bound by RLZ (noting that south is San Dona).</t>
  </si>
  <si>
    <t>The Proposal seeks to rezone the Site from RLZ to LLRZ, which would yield approximately 115 large lot residential allotments with a minimum average size of 5000 m2 and minimum size of 2500 m2 (as per the notified LLRZ provisions)</t>
  </si>
  <si>
    <t>In the context of the recognised deficit of rural residential land supply and the directives of the NPS UD, the Proposal is the most efficient and effective means of giving effect to the NPS UD and the CRPS, and achieving consistency with the relevant objectives and policies of the PWDP.</t>
  </si>
  <si>
    <t>There is insufficient capacity within the wastewater network (this is despite having a resource consent for 20 connections for an incompatible system)</t>
  </si>
  <si>
    <t>The area is known to have significant groundwater resurgence issues that would overwhelm stormwater network</t>
  </si>
  <si>
    <t>The area is subjected to groundwater resurgence, has three overland flow paths and a third to a half of the site is subjected to flooding</t>
  </si>
  <si>
    <t>Productive farmland (noting that it is irrigated in summer)</t>
  </si>
  <si>
    <t>4.7ha</t>
  </si>
  <si>
    <t>Request that their property at 1 Tupelo Place be rezoned to LLRZ</t>
  </si>
  <si>
    <t>The submission was made on the grounds that there is a housing shortfall in the range of housing schoice and that the property was identified in the RRDS.</t>
  </si>
  <si>
    <t>Near a LLRZ area, but not opposite.</t>
  </si>
  <si>
    <t>Groundwater resurgence is suspected for the area and stormwater disposal is an issue for the area</t>
  </si>
  <si>
    <t>Ashley and Loburn</t>
  </si>
  <si>
    <t>Accept</t>
  </si>
  <si>
    <t>RLZ with LLRZ Overlay</t>
  </si>
  <si>
    <t>Located adjacent an existing LLRZ and is 4km from the centre of Rangiora</t>
  </si>
  <si>
    <t>Submitter has agreed to widen Cones Road</t>
  </si>
  <si>
    <t>Stormwater to be retained onsite to predevelopment levels, the submitter had produced an amended design</t>
  </si>
  <si>
    <t>Lifestyle with minor grazing</t>
  </si>
  <si>
    <t>I recommeded to approve the rezoning noting that the issues around traffic and stormwater have been addressed.</t>
  </si>
  <si>
    <t>4.1ha Cones Road + 84ha Dixon Road</t>
  </si>
  <si>
    <t xml:space="preserve">Rezone 308 Cones Road to Large Lot Resiential Zone or a similar zone.  Request that Dixon Road be rezoned to LLRZ (It should be noted that technical information was only provided for Cones Road).  </t>
  </si>
  <si>
    <t>Rezone the nine properties in the Ashley Area from RLZ to LLRZ</t>
  </si>
  <si>
    <t>61 lots</t>
  </si>
  <si>
    <t xml:space="preserve">The site has no know impediments or limitations, the proposed ODP is complementary to and supportive of the Ashley area, it has been assessed against the relevant planning documents and meets the purpose of the RMA. </t>
  </si>
  <si>
    <t>Located adjacent an existing LLRZ and is 3.5km from the centre of Rangiora</t>
  </si>
  <si>
    <t>No provision has been made for on-site stormwater management areas and overland flow paths.  No assessment of downstream effects has been undertaken.</t>
  </si>
  <si>
    <t>Lifestyle with some grazing and balage</t>
  </si>
  <si>
    <t>18ha</t>
  </si>
  <si>
    <t>Include the properties in the LLRZ Overlay or rezone all of the properties between Boundary Cones Dixon and Fawcetts roads to LLRZ</t>
  </si>
  <si>
    <t>There is ample scope for creating reserves, north of Dixon Road can remain as a farm buffer, adequate potential access points onto the roading network, flooding is not an issue, it makes better use of the land and there is high market demand for properties.</t>
  </si>
  <si>
    <t>Located adjacent an existing LLRZ and is 4.5km from the centre of Rangiora</t>
  </si>
  <si>
    <t>No technical assessments were provided.</t>
  </si>
  <si>
    <t>97ha</t>
  </si>
  <si>
    <t>RLZ with some LLRZ Overlay</t>
  </si>
  <si>
    <t>No technical assessments were provided.  Although  the submitter noted that flooding effects presently occur on Cones and Fawcetts Road.</t>
  </si>
  <si>
    <t>Wants smaller rural sections. Other submitter wanted LLRZ Overlay to apply to 194 Cones Road.</t>
  </si>
  <si>
    <t>Concerned about flooding effects from Loburn Lea subdivision and wants stormwater issues dealt with prio to any new development, but feels that the area is well connected to the school and Ashley Village.  Other submitter noted that there was a sewer and water pump station nearby.</t>
  </si>
  <si>
    <t>Nation wide housing shortage</t>
  </si>
  <si>
    <t>1.3ha</t>
  </si>
  <si>
    <t>Rezone in line with 12 Lower Sefton Road (Noting that this property has not be rezoned)</t>
  </si>
  <si>
    <t>Immediately adjoining the SETZ of Ashley Village</t>
  </si>
  <si>
    <t>Lfestyle</t>
  </si>
  <si>
    <t>No technical assessments were provided.  Stormwater is an issue on surrounding properties which has lead to localised flooding.</t>
  </si>
  <si>
    <t>No technical assessments were provided. The southwestern corner of the site has a medium flood hazard risk.</t>
  </si>
  <si>
    <t>Woodend and Waikuku</t>
  </si>
  <si>
    <t>Accept (conditional)</t>
  </si>
  <si>
    <t>Rezone area to either SETZ (preferred) or LLRZ</t>
  </si>
  <si>
    <t>70 lots</t>
  </si>
  <si>
    <t>8ha</t>
  </si>
  <si>
    <t>The location of the property is more appropriate to the LLRZ zone, the property has a high degree of connectivity with the existing Ashley Village, the property can be appropriately serviced, and a greater level of residential density can be achieved.</t>
  </si>
  <si>
    <t>Balage</t>
  </si>
  <si>
    <t>Adjoins existing SETZ of Ashley Village</t>
  </si>
  <si>
    <t>Generally not an issue, but some road widening is required.</t>
  </si>
  <si>
    <t>Rezone part of the site to LLRZ with smaller section sizes of between 1,400 and 1,997m2, in combination with a GRZ and MDZ area</t>
  </si>
  <si>
    <t>5 LLRZ, 12 MDZ and 14 GRZ plus one balance lot with existing house and notable trees</t>
  </si>
  <si>
    <t>Adjacent to GRZ of Woodend</t>
  </si>
  <si>
    <t>Three notable trees, building is listed with Heritage NZ, within cultural overlays SASM 001, SASM 013 and SASM 025.</t>
  </si>
  <si>
    <t>No major issue, the site is within the liquefaction investigation layer</t>
  </si>
  <si>
    <t>Lifestyle</t>
  </si>
  <si>
    <t>22.7ha</t>
  </si>
  <si>
    <t>27 lots</t>
  </si>
  <si>
    <t>Near Woodend and adjoins new LLRZ area</t>
  </si>
  <si>
    <t>Rezone to LLRZ as an extension of Copper Beach Residential 4a</t>
  </si>
  <si>
    <t>Lifestyle and some grazing</t>
  </si>
  <si>
    <t>No substantive issues raised by experts. A ephemeral stream exists on eastern boundary</t>
  </si>
  <si>
    <t>cultural overlay SASM 025, the eastern boundary has the emphermal channel of the Taranaki Stream tributary</t>
  </si>
  <si>
    <t>Within SASM 025 overlay and part of the emphemeral channel of Taranaki Stream tributary</t>
  </si>
  <si>
    <t>Adjoins Copper Beach LLRZ</t>
  </si>
  <si>
    <t>39.5ha</t>
  </si>
  <si>
    <t>The original submission was against UFD-P3, but made reference to extending the LLRZ zone to the south of Coppers Beach down to the quary pits and to the west of the bypass.</t>
  </si>
  <si>
    <t>Amendment to UFD-P3 on the basis that the identification and locations of the LLRZ is inconsistent wiht the Proposed Plan policies.</t>
  </si>
  <si>
    <t>Lifestyle, quarry pits, grazing</t>
  </si>
  <si>
    <t>No technical assessments were provided.  Some low to high flood hazard risk exists across the southern half of the area (up to 1.6m deep).</t>
  </si>
  <si>
    <t>Wanted to rezone the property and split it into two parcels</t>
  </si>
  <si>
    <t>4ha</t>
  </si>
  <si>
    <t>2 lots</t>
  </si>
  <si>
    <t>Within the SASM 001 and SASM 025 overlays and a trbitary of the Taranaki Stream.</t>
  </si>
  <si>
    <t>Immediately adjoins Ravenswood GRZ</t>
  </si>
  <si>
    <t>No technical assessments were provided. The northeastern half of the site has some low to medium flood harzard risk and the site is within the liquefaction investigation area.</t>
  </si>
  <si>
    <t>The submitter requested that the area be rezoned to LLRZ (there is an LLRZ Overlay across the site), and alternatively the land zoned a mixture of GRZ and/or MDRZ.</t>
  </si>
  <si>
    <t>57 lots</t>
  </si>
  <si>
    <t>40.8ha</t>
  </si>
  <si>
    <t>The property is to the south of a proposed LLRZ zone and 1.5km from North Woodend.</t>
  </si>
  <si>
    <t>Due to elderly nature of the land owners, they were finding it hard to manage the land and wanted to sell half to a friend.</t>
  </si>
  <si>
    <t>The land is identified in the RRDS as being suitable for rural residential, it is consistent with the RPS policies, stormwater management can be provided, the land is not subject to flooding, geotechnical and servicies reports have been provided, roading issue has been resolved and consultation was undertaken with the local Iwi.</t>
  </si>
  <si>
    <t>There is no detailed stormwater design, Council Engineer noted the large overland flow path on the site.</t>
  </si>
  <si>
    <t>The technical assessment was on liquefaction risk, noting that there is some low to moderate risk of liquefaction dependant upon the type of the event.</t>
  </si>
  <si>
    <t>grazing (part of a wider farming unit of 148ha)</t>
  </si>
  <si>
    <t>I recommended to accept the rezoning on the basis that most of the technical information has been provided (noting that there are some flooding issues on the southern half of the site), the site was identified in the RRDS and is consistent with the RPS policies.</t>
  </si>
  <si>
    <t>Within the SASM006 and SASM 013 overlays.  Cultural impact report said that Ngai Tahu were not an affected party.</t>
  </si>
  <si>
    <t>Kaiapoi and Others</t>
  </si>
  <si>
    <t>Within the SASM 002, SASM 005 Overlays</t>
  </si>
  <si>
    <t>7.4ha</t>
  </si>
  <si>
    <t>Immediate adjacent LLRZ in Kaiapoi lakes.</t>
  </si>
  <si>
    <t>The site does not fit the RLZ criteria as it is too small</t>
  </si>
  <si>
    <t>Rezone 553 Williams Road and surrounding area to LLRZ</t>
  </si>
  <si>
    <t>No technical assessments were provided.  The northern part of the area and a bit of the middle western part has a high flood hazard risk (1 to 2m depth)</t>
  </si>
  <si>
    <t>Requests that 21 Swindells Road, Waikuku Beach, gets rezoned from RLZ to LLRZ. They request that a drainage / retention pond for the village storm water be provided on the property with native planting for a sanctuary for native bird species and a beautiful outlook from Park Terrace</t>
  </si>
  <si>
    <t>11.2ha</t>
  </si>
  <si>
    <t>Immediately adjustent in SETZ</t>
  </si>
  <si>
    <t xml:space="preserve">Within SASM 025 </t>
  </si>
  <si>
    <t>Grazing and balage</t>
  </si>
  <si>
    <t>No technical assessments were provided.  The whole of the site is subject to high flood hazard risk with flood depths inexcess of 2.1m</t>
  </si>
  <si>
    <t>With the right design it is believed that it would add character to Waikuku Beach.</t>
  </si>
  <si>
    <t>33 ha</t>
  </si>
  <si>
    <t>~56 lots</t>
  </si>
  <si>
    <t>~9 lots (based on 0.635ha/property)</t>
  </si>
  <si>
    <t>311 lots</t>
  </si>
  <si>
    <t>~99 lots</t>
  </si>
  <si>
    <t>~17 lots</t>
  </si>
  <si>
    <t>~10 lots</t>
  </si>
  <si>
    <t>~188 lots</t>
  </si>
  <si>
    <t>63 lots</t>
  </si>
  <si>
    <t>~330 lots</t>
  </si>
  <si>
    <t>115 lots</t>
  </si>
  <si>
    <t>7 lots</t>
  </si>
  <si>
    <t>8 + 37 lots</t>
  </si>
  <si>
    <t>~28 lots</t>
  </si>
  <si>
    <t>~152 lots</t>
  </si>
  <si>
    <t>~2 lots</t>
  </si>
  <si>
    <t>~62 lots</t>
  </si>
  <si>
    <t>~11 lots</t>
  </si>
  <si>
    <t>The proposed lots that have a ~ symbol before them are based upon the land area divided by 0.635ha, which is the medium value of those that provided lot number estimates (noting that some of those figures were not based on any provision for engineering design.</t>
  </si>
  <si>
    <t>Consideration required for onsite detention required to avoid downstream flooding.  Noting that there are existing properties that have flooding issues that need to be addressed.</t>
  </si>
  <si>
    <t>Site contains the Starvation Hill Fault and area has been assessed as having a fault avoidance overlay.  This means the northern part of the site should not be developed.</t>
  </si>
  <si>
    <t xml:space="preserve">Recommended to reject and remove LLRZ Overlay due to the fault running through the northern part of the site.  The southern half of the site has a low to medium flood risk, with a major overland flow path.  No technical information was provided. </t>
  </si>
  <si>
    <t xml:space="preserve">Logical expansion of Rangiora, meets need for larger sections, proposed low density housing choice, meets government direction of freeing up land,  provide different housing typology, adverse effects on environment are minimal, has positive effects, meets the purpose of the RMA. </t>
  </si>
  <si>
    <t>The rezoning is consistent with semi-rural environment, disagrees with Council's flood risk assessment that can be addressed with engineering solutions (none were provided), consisders that servicing is available nearby, that its well connected to the transport network, and it is consistent with the proposed objectives and policies.</t>
  </si>
  <si>
    <t>25 Ashley Gorge Road and 650 Bay Road - Survus [250]</t>
  </si>
  <si>
    <t>San Dona [111; 134; 144; 162; 170; 177; 197; 203; 204; 243; 256; 258; 302; 331; 343; 35; 352; 359; 36; 374; 375; 376; 378; 381; 382; 388; 39; 396; 398; 401; 404; 418; 88; 97]</t>
  </si>
  <si>
    <t>Large Lot Residential rezone request - Location, name &amp; [submitter #]</t>
  </si>
  <si>
    <t>3025 Oxford Road - Jamie Tapp [37]</t>
  </si>
  <si>
    <t>22 Harewood Road - Survus [301]</t>
  </si>
  <si>
    <t xml:space="preserve">Lehmans Rd, Fernside - Mr R Allaway and Mr L Larsen [236] </t>
  </si>
  <si>
    <t>561 Johns Road, Fernside - Jesse Herschell [7]</t>
  </si>
  <si>
    <t xml:space="preserve">128 and 177 Oxford Road (Morris Edward Harris) [348] </t>
  </si>
  <si>
    <t>Fernside South Extension (Martin Pinkham) [189]</t>
  </si>
  <si>
    <t xml:space="preserve"> Ohoka Meadows (Richard Black [247]; Simone Black [265])</t>
  </si>
  <si>
    <t>Tram and Ward Road (Malcom Taylor [296])</t>
  </si>
  <si>
    <t>121 Wards Road (Kevin Augustine and Diann Elizabeth Jones [317])</t>
  </si>
  <si>
    <t>Mandeville East Extension (Martin Pinkham [187.1], Oxford-Ohoka Community Board [172.1], Clifford Sinclair Bishop and
Hope Elizabeth Hanna [200.1], Darrell O’Brien [225.1], Adrian Selwyn Meredith [232.1], Mark Lupi
[269.1], Matt Pidgeon [327.1], Beth Suzanne Warman [328.1] and Margaret Boyd Pierson [329.1])</t>
  </si>
  <si>
    <t>Tram and Two Chain Road, Swannanoa (Andrew McAllister [8])</t>
  </si>
  <si>
    <t>There are no resource amangement reasons not to rezone both blocks, although recognising that Block B is not identified in the RRDS, there is no engineering reason not to rezone the blocks, it will provide housing choice and gives effect to relevant policy documents, they integrate with existing LLRZ areas and local facilities.</t>
  </si>
  <si>
    <t>2 Ashworth Road (Prosser [224])</t>
  </si>
  <si>
    <t>1 Tupelo Pl, North Swannanoa (Anderson [32])</t>
  </si>
  <si>
    <t>The site has no know hazards, it is well connected to Rangiora which has abundant community facilities, shopping and employment, is not near any intensive farms, it has no recorded heritage, cultural sites or notable vegetation or habitats, it can connect into an existing water and wastewater reticulation network, and is clear of the Ashley River breakout.</t>
  </si>
  <si>
    <t>Cones Road and Dixons Road (A. Carr [158])</t>
  </si>
  <si>
    <t>Fawcetts Road  (Alan and Margaret Fraser [123.1], Alison and Peter Batchelor [135.1], Anton and Deana
Musson [137.1], Ron and Tracey Taylor [138.1], Leanne and Paul Strathern [139.1], Dianne and Geoff Grundy [140], Graeme and Lynne Wellington [141])</t>
  </si>
  <si>
    <t>Dixon Road Conglomerate - 59 and 119 Dixon Road and 79 and 125 Boundary Road - (Michael John McCormick [271]; Robin and Yvonne Marshall-Lee [280], Jeremy Charles and Catherine Margret Cradwick [312])</t>
  </si>
  <si>
    <t>Other Fawcett Road rezoning submissions (Doug Guthrie [85])</t>
  </si>
  <si>
    <t>22 Lower Sefton Road (Russell Price Cliford [330])</t>
  </si>
  <si>
    <t>2 Auckland Street Ashley ([180.1] Alistair Cameron)</t>
  </si>
  <si>
    <t>110 Parsonage Road (Rainer and Ursula Hack [201])</t>
  </si>
  <si>
    <t>145 &amp; 167 Gladstone Road, Woodend (Crichton Developments Ltd [299])</t>
  </si>
  <si>
    <t>Rezoning would provide 27 new lots, the environmental effects are minor, the proposal is efficient use of the land and is consistent with the purpose of the RMA, despite the policy tension the rezoning gives effect to the policies of the RPS.</t>
  </si>
  <si>
    <t>Woodend Conglomerate (Martin Pinkham [190])</t>
  </si>
  <si>
    <t>14 Gatehouse Lane (Gary and Helen Roberts [29])</t>
  </si>
  <si>
    <t>33 Gressons Road (Brian and Anne Stokes [211] &amp; [214])</t>
  </si>
  <si>
    <t>Williams Street Properties (Clare Price and Patrick Pfeifer [315])</t>
  </si>
  <si>
    <t>21 Swindells Road, Waikuku Beach (Kristen Reid and Jason Patterson [112])</t>
  </si>
  <si>
    <t>Some thought was given to a contamination assessment. Flood risk of properties along Fawcetts Road has not been adequately addressed (of-site effects).</t>
  </si>
  <si>
    <t>There is a substantual issue around the number of ROW that connect onto a Strategic Road and impacts on traffic safety. More consideration around an internal read network is required. Consideration of active recreation also required.</t>
  </si>
  <si>
    <t>Recommended that the rezoning is rejected on the basis of the NPS-HPL and no technical information being provided.</t>
  </si>
  <si>
    <t>I recommend that the rezoning request is rejected based on insufficient information, RPS policies, flood risk and constraining urban expansion.</t>
  </si>
  <si>
    <t>Recommend that the rezoning request is rejected based on RPS policy, no technical information provided, no ODP and flood hazard risk assessment provided.</t>
  </si>
  <si>
    <t>Recommended that rezoning request is rejected on the basis that it has major electricity lines through the site, has a medium flood risk, is inconsistent with RPS policies, no technical information was provided or an ODP.</t>
  </si>
  <si>
    <t>Recommend that the rezoning request is rejected based on RPS policy, no technical information was provided, no ODP and flood hazard risk assessment undertaken.</t>
  </si>
  <si>
    <t>Groundwater resurgence and stormwater disposal is an issue for the area. No technical information was provided.</t>
  </si>
  <si>
    <t>The existing road network has constraints. No technical information was provided.</t>
  </si>
  <si>
    <t>Minor low level flood hazard risk and likely subjected to groundwater resurgence.  No technical information was provided.</t>
  </si>
  <si>
    <t xml:space="preserve">Insufficient capacity within the wastewater network, potential adverse impacts on roading network, unknown flooding risk on downstream properties, inconsistent with RPS policies, no technical information was provided and potential for reverse sensitivity effects on existing intensive indoor primary production. </t>
  </si>
  <si>
    <t>Does not comply with RPS policies, will result in some reverse sensitivity effects associated with nearby intensive indoor primary production facility, no capacity within the wastewater system and have a adverse impact on roading network, no technical information was provided.</t>
  </si>
  <si>
    <t xml:space="preserve">Both blocks are constrained by there being no capacity in the watsewater network, that the sites are potentially subject to groundwater resurgence and downstream stormwater effects are unknown, and there are traffic network issues that need addressing at the site.  </t>
  </si>
  <si>
    <t>The proposed rezoning is not consistent with  RPS policies, it was not identified in RRDS, no ODP was provided, groundwater resurgence is a known issue for the area and no detailed assessment on addressing stormwater was provided, there is an inadequate internal roading network, there is no capacity in the wastewater network for the develoment.</t>
  </si>
  <si>
    <t>The proposed rezoning is not consistent with RPS policies, it was not identified in RRDS, land use is more consistent with RURZ-O1 and GRUZ-O1 in Proposed Plan, groundwater resurgence is a known issue for the area but has not been addressed with respect to stormwater treatment, there is an inadequate internal roading network, there is no capacity in the wastewater network for the develoment.</t>
  </si>
  <si>
    <t>The existing road network has constraints. No technical information was provided on impacts on the wider networks.</t>
  </si>
  <si>
    <t>Recommended that rezoning was rejected on the basis that is doesn't meet the policies of the RPS, is not a well-functioning urban environment, there is no capacity within te westewater network and does not itegrate into teh existing LLRZ area in Swannanoa.</t>
  </si>
  <si>
    <t>Recommended to reject the rezoning on the basis of traffic safety impacts, stormwater and flooding considerations have not been adequately addressed.</t>
  </si>
  <si>
    <t>I recommended to reject the rezoning did not meet the Proposed Plan policies, there was no ODP, and no technical information was provided.  I was unable to assess whether an LLRZ Overlay should apply as no information was provided in oredr to undertake the assessment.</t>
  </si>
  <si>
    <t>I recommended to reject on the basis that the rezoning did not meet the Proposed Plan policies, there was no ODP, and no technical information was provided.  I was unable to assess whether an LLRZ Overlay should apply as no technical information was provided in order to undertake the assessment.</t>
  </si>
  <si>
    <t xml:space="preserve">I recommended to reject the rezoning on the basis that there was no ODP, and no technical information was provided.  </t>
  </si>
  <si>
    <t>I recommended accepting the rezoning contingent on the provision of a public reserve demonstration of adequate sizing of stormwater management areas, increasing road width of Auckland and Canterbury Streets, connection into Councils wastewater network, and an assessment of water pressure.</t>
  </si>
  <si>
    <t>I recommended to reject on the basis that the rezoning is inconsistent with the RPS and Ngai Tahu raised cultural concerns around the water body.  No substantive issues were raised with the technical information.</t>
  </si>
  <si>
    <t>I recommended to reject the rezoning on the basis that it is inconsistent with RPS policies, the cultural effects associated with the loss of the tributary of the Taranaki stream was not addresed and Ngai Tahu oppose the development.  There was no substantual issues with the technical assessment.</t>
  </si>
  <si>
    <t xml:space="preserve">I recommended that the rezoning be rejected on the basis that there in no technical information, it is inconsistent with the RPS and has a cultural overlay across it that was not assessed. </t>
  </si>
  <si>
    <t>I recommended to reject the rezoning as the property does not meet the policy provisions of the RPS, there was no ODP and the site was not identified in the RRDS.</t>
  </si>
  <si>
    <t>Recommend to reject the rezoning on the basis that it was not identified in the RRDS, no technical or servicing information was provided or an ODP.</t>
  </si>
  <si>
    <t>I recommended to reject the rezoning as it is inconsistent with the policies of the RPS, it was not identified in the RRDS, the site is subject to high flood hazard risk (noting that the provision of a stormwater pond on the site would be ineffective if the whole site is flooded), and no technical information was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</si>
</sst>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11"/>
      <color theme="7"/>
      <name val="Calibri"/>
      <family val="2"/>
      <scheme val="minor"/>
    </font>
    <font>
      <b/>
      <sz val="16"/>
      <color theme="1"/>
      <name val="Calibri"/>
      <family val="2"/>
      <scheme val="minor"/>
    </font>
    <font>
      <sz val="12"/>
      <color theme="1"/>
      <name val="Calibri"/>
      <family val="2"/>
      <scheme val="minor"/>
    </font>
    <font>
      <b/>
      <i/>
      <sz val="11"/>
      <color theme="1"/>
      <name val="Calibri"/>
      <family val="2"/>
      <scheme val="minor"/>
    </font>
    <font>
      <i/>
      <sz val="12"/>
      <color theme="1"/>
      <name val="Calibri"/>
      <family val="2"/>
      <scheme val="minor"/>
    </font>
    <font>
      <i/>
      <sz val="9"/>
      <color theme="1"/>
      <name val="Calibri"/>
      <family val="2"/>
      <scheme val="minor"/>
    </font>
  </fonts>
  <fills count="8">
    <fill>
      <patternFill patternType="none"/>
    </fill>
    <fill>
      <patternFill patternType="gray125"/>
    </fill>
    <fill>
      <patternFill patternType="solid">
        <fgColor theme="7"/>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59999389629810485"/>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
    <xf numFmtId="0" fontId="0" fillId="0" borderId="0"/>
  </cellStyleXfs>
  <cellXfs count="83">
    <xf numFmtId="0" fontId="0" fillId="0" borderId="0" xfId="0"/>
    <xf numFmtId="0" fontId="0" fillId="0" borderId="0" xfId="0" applyAlignment="1">
      <alignment wrapText="1"/>
    </xf>
    <xf numFmtId="0" fontId="1" fillId="0" borderId="0" xfId="0" applyFont="1" applyAlignment="1">
      <alignment wrapText="1"/>
    </xf>
    <xf numFmtId="1" fontId="0" fillId="0" borderId="0" xfId="0" applyNumberFormat="1" applyAlignment="1">
      <alignment wrapText="1"/>
    </xf>
    <xf numFmtId="1" fontId="1" fillId="0" borderId="0" xfId="0" applyNumberFormat="1" applyFont="1" applyAlignment="1">
      <alignment wrapText="1"/>
    </xf>
    <xf numFmtId="0" fontId="3" fillId="0" borderId="0" xfId="0" applyFont="1" applyAlignment="1">
      <alignment wrapText="1"/>
    </xf>
    <xf numFmtId="0" fontId="1" fillId="2" borderId="0" xfId="0" applyFont="1" applyFill="1" applyAlignment="1">
      <alignment wrapText="1"/>
    </xf>
    <xf numFmtId="0" fontId="0" fillId="2" borderId="0" xfId="0" applyFill="1" applyAlignment="1">
      <alignment wrapText="1"/>
    </xf>
    <xf numFmtId="0" fontId="0" fillId="2" borderId="0" xfId="0" applyFill="1"/>
    <xf numFmtId="0" fontId="5" fillId="0" borderId="0" xfId="0" applyFont="1" applyAlignment="1">
      <alignment wrapText="1"/>
    </xf>
    <xf numFmtId="0" fontId="1" fillId="0" borderId="0" xfId="0" applyFont="1"/>
    <xf numFmtId="1" fontId="0" fillId="2" borderId="0" xfId="0" applyNumberFormat="1" applyFill="1" applyAlignment="1">
      <alignment wrapText="1"/>
    </xf>
    <xf numFmtId="0" fontId="0" fillId="3" borderId="0" xfId="0" applyFill="1" applyAlignment="1">
      <alignment wrapText="1"/>
    </xf>
    <xf numFmtId="1" fontId="1" fillId="0" borderId="0" xfId="0" applyNumberFormat="1" applyFont="1" applyAlignment="1">
      <alignment vertical="top" wrapText="1"/>
    </xf>
    <xf numFmtId="0" fontId="1" fillId="0" borderId="0" xfId="0" applyFont="1" applyAlignment="1">
      <alignment vertical="top" wrapText="1"/>
    </xf>
    <xf numFmtId="2" fontId="1" fillId="0" borderId="0" xfId="0" applyNumberFormat="1" applyFont="1" applyAlignment="1">
      <alignment vertical="top" wrapText="1"/>
    </xf>
    <xf numFmtId="0" fontId="1" fillId="4" borderId="0" xfId="0" applyFont="1" applyFill="1" applyAlignment="1">
      <alignment vertical="top" wrapText="1"/>
    </xf>
    <xf numFmtId="2" fontId="1" fillId="4" borderId="0" xfId="0" applyNumberFormat="1" applyFont="1" applyFill="1" applyAlignment="1">
      <alignment vertical="top" wrapText="1"/>
    </xf>
    <xf numFmtId="1" fontId="1" fillId="4" borderId="0" xfId="0" applyNumberFormat="1" applyFont="1" applyFill="1" applyAlignment="1">
      <alignment vertical="top" wrapText="1"/>
    </xf>
    <xf numFmtId="0" fontId="0" fillId="0" borderId="0" xfId="0" applyAlignment="1">
      <alignment vertical="top" wrapText="1"/>
    </xf>
    <xf numFmtId="2" fontId="0" fillId="0" borderId="0" xfId="0" applyNumberFormat="1" applyAlignment="1">
      <alignment vertical="top" wrapText="1"/>
    </xf>
    <xf numFmtId="1" fontId="0" fillId="0" borderId="0" xfId="0" applyNumberFormat="1" applyAlignment="1">
      <alignment vertical="top" wrapText="1"/>
    </xf>
    <xf numFmtId="0" fontId="0" fillId="5" borderId="0" xfId="0" applyFill="1" applyAlignment="1">
      <alignment vertical="top" wrapText="1"/>
    </xf>
    <xf numFmtId="0" fontId="0" fillId="5" borderId="0" xfId="0" applyFill="1" applyAlignment="1">
      <alignment vertical="top"/>
    </xf>
    <xf numFmtId="0" fontId="2" fillId="0" borderId="0" xfId="0" applyFont="1" applyAlignment="1">
      <alignment vertical="top" wrapText="1"/>
    </xf>
    <xf numFmtId="0" fontId="0" fillId="0" borderId="0" xfId="0" applyAlignment="1">
      <alignment vertical="top"/>
    </xf>
    <xf numFmtId="0" fontId="3" fillId="0" borderId="0" xfId="0" applyFont="1" applyAlignment="1">
      <alignment vertical="top" wrapText="1"/>
    </xf>
    <xf numFmtId="1" fontId="3" fillId="0" borderId="0" xfId="0" applyNumberFormat="1" applyFont="1" applyAlignment="1">
      <alignment vertical="top" wrapText="1"/>
    </xf>
    <xf numFmtId="0" fontId="1" fillId="2" borderId="0" xfId="0" applyFont="1" applyFill="1" applyAlignment="1">
      <alignment vertical="top" wrapText="1"/>
    </xf>
    <xf numFmtId="0" fontId="0" fillId="2" borderId="0" xfId="0" applyFill="1" applyAlignment="1">
      <alignment vertical="top" wrapText="1"/>
    </xf>
    <xf numFmtId="0" fontId="4" fillId="2" borderId="0" xfId="0" applyFont="1" applyFill="1" applyAlignment="1">
      <alignment vertical="top" wrapText="1"/>
    </xf>
    <xf numFmtId="1" fontId="4" fillId="2" borderId="0" xfId="0" applyNumberFormat="1" applyFont="1" applyFill="1" applyAlignment="1">
      <alignment vertical="top" wrapText="1"/>
    </xf>
    <xf numFmtId="0" fontId="4" fillId="0" borderId="0" xfId="0" applyFont="1" applyAlignment="1">
      <alignment vertical="top" wrapText="1"/>
    </xf>
    <xf numFmtId="1" fontId="4" fillId="0" borderId="0" xfId="0" applyNumberFormat="1" applyFont="1" applyAlignment="1">
      <alignment vertical="top" wrapText="1"/>
    </xf>
    <xf numFmtId="0" fontId="4" fillId="0" borderId="0" xfId="0" applyFont="1" applyAlignment="1">
      <alignment vertical="top"/>
    </xf>
    <xf numFmtId="0" fontId="5" fillId="0" borderId="0" xfId="0" applyFont="1" applyAlignment="1">
      <alignment vertical="top" wrapText="1"/>
    </xf>
    <xf numFmtId="0" fontId="2" fillId="4" borderId="0" xfId="0" applyFont="1" applyFill="1" applyAlignment="1">
      <alignment vertical="top" wrapText="1"/>
    </xf>
    <xf numFmtId="0" fontId="0" fillId="4" borderId="0" xfId="0" applyFill="1" applyAlignment="1">
      <alignment vertical="top"/>
    </xf>
    <xf numFmtId="0" fontId="3" fillId="5" borderId="0" xfId="0" applyFont="1" applyFill="1" applyAlignment="1">
      <alignment vertical="top" wrapText="1"/>
    </xf>
    <xf numFmtId="2" fontId="0" fillId="5" borderId="0" xfId="0" applyNumberFormat="1" applyFill="1" applyAlignment="1">
      <alignment vertical="top" wrapText="1"/>
    </xf>
    <xf numFmtId="1" fontId="0" fillId="5" borderId="0" xfId="0" applyNumberFormat="1" applyFill="1" applyAlignment="1">
      <alignment vertical="top" wrapText="1"/>
    </xf>
    <xf numFmtId="0" fontId="1" fillId="5" borderId="0" xfId="0" applyFont="1" applyFill="1" applyAlignment="1">
      <alignment vertical="top" wrapText="1"/>
    </xf>
    <xf numFmtId="0" fontId="1" fillId="0" borderId="0" xfId="0" applyFont="1" applyAlignment="1">
      <alignment vertical="top"/>
    </xf>
    <xf numFmtId="2" fontId="4" fillId="2" borderId="0" xfId="0" applyNumberFormat="1" applyFont="1" applyFill="1" applyAlignment="1">
      <alignment vertical="top" wrapText="1"/>
    </xf>
    <xf numFmtId="164" fontId="0" fillId="0" borderId="0" xfId="0" applyNumberFormat="1" applyAlignment="1">
      <alignment vertical="top" wrapText="1"/>
    </xf>
    <xf numFmtId="0" fontId="0" fillId="6" borderId="0" xfId="0" applyFill="1" applyAlignment="1">
      <alignment vertical="top" wrapText="1"/>
    </xf>
    <xf numFmtId="2" fontId="0" fillId="6" borderId="0" xfId="0" applyNumberFormat="1" applyFill="1" applyAlignment="1">
      <alignment vertical="top" wrapText="1"/>
    </xf>
    <xf numFmtId="1" fontId="0" fillId="6" borderId="0" xfId="0" applyNumberFormat="1" applyFill="1" applyAlignment="1">
      <alignment vertical="top" wrapText="1"/>
    </xf>
    <xf numFmtId="0" fontId="0" fillId="6" borderId="0" xfId="0" applyFill="1" applyAlignment="1">
      <alignment vertical="top"/>
    </xf>
    <xf numFmtId="0" fontId="1" fillId="6" borderId="0" xfId="0" applyFont="1" applyFill="1" applyAlignment="1">
      <alignment vertical="top" wrapText="1"/>
    </xf>
    <xf numFmtId="1" fontId="1" fillId="6" borderId="0" xfId="0" applyNumberFormat="1" applyFont="1" applyFill="1" applyAlignment="1">
      <alignment vertical="top" wrapText="1"/>
    </xf>
    <xf numFmtId="0" fontId="3" fillId="7" borderId="0" xfId="0" applyFont="1" applyFill="1" applyAlignment="1">
      <alignment vertical="top" wrapText="1"/>
    </xf>
    <xf numFmtId="0" fontId="0" fillId="7" borderId="0" xfId="0" applyFill="1" applyAlignment="1">
      <alignment vertical="top" wrapText="1"/>
    </xf>
    <xf numFmtId="2" fontId="0" fillId="7" borderId="0" xfId="0" applyNumberFormat="1" applyFill="1" applyAlignment="1">
      <alignment vertical="top" wrapText="1"/>
    </xf>
    <xf numFmtId="1" fontId="0" fillId="7" borderId="0" xfId="0" applyNumberFormat="1" applyFill="1" applyAlignment="1">
      <alignment vertical="top" wrapText="1"/>
    </xf>
    <xf numFmtId="0" fontId="0" fillId="7" borderId="0" xfId="0" applyFill="1" applyAlignment="1">
      <alignment vertical="top"/>
    </xf>
    <xf numFmtId="1" fontId="0" fillId="3" borderId="0" xfId="0" applyNumberFormat="1" applyFill="1" applyAlignment="1">
      <alignment wrapText="1"/>
    </xf>
    <xf numFmtId="0" fontId="0" fillId="3" borderId="0" xfId="0" applyFill="1"/>
    <xf numFmtId="0" fontId="6" fillId="0" borderId="0" xfId="0" applyFont="1" applyAlignment="1">
      <alignment wrapText="1"/>
    </xf>
    <xf numFmtId="0" fontId="8" fillId="0" borderId="0" xfId="0" applyFont="1" applyAlignment="1">
      <alignment wrapText="1"/>
    </xf>
    <xf numFmtId="1" fontId="8" fillId="0" borderId="0" xfId="0" applyNumberFormat="1" applyFont="1" applyAlignment="1">
      <alignment wrapText="1"/>
    </xf>
    <xf numFmtId="0" fontId="8" fillId="0" borderId="0" xfId="0" applyFont="1"/>
    <xf numFmtId="0" fontId="7" fillId="0" borderId="0" xfId="0" applyFont="1" applyAlignment="1">
      <alignment vertical="top" wrapText="1"/>
    </xf>
    <xf numFmtId="0" fontId="9" fillId="0" borderId="0" xfId="0" applyFont="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2" xfId="0" applyBorder="1" applyAlignment="1">
      <alignment vertical="top"/>
    </xf>
    <xf numFmtId="0" fontId="2" fillId="0" borderId="3" xfId="0" applyFont="1" applyBorder="1" applyAlignment="1">
      <alignment vertical="top" wrapText="1"/>
    </xf>
    <xf numFmtId="2" fontId="0" fillId="0" borderId="4" xfId="0" applyNumberFormat="1" applyBorder="1" applyAlignment="1">
      <alignment vertical="top" wrapText="1"/>
    </xf>
    <xf numFmtId="1" fontId="0" fillId="0" borderId="4" xfId="0" applyNumberFormat="1" applyBorder="1" applyAlignment="1">
      <alignment vertical="top" wrapText="1"/>
    </xf>
    <xf numFmtId="0" fontId="0" fillId="0" borderId="2" xfId="0" applyBorder="1" applyAlignment="1">
      <alignment horizontal="left" vertical="top"/>
    </xf>
    <xf numFmtId="0" fontId="9" fillId="0" borderId="3" xfId="0" applyFont="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0" fillId="0" borderId="4" xfId="0" applyBorder="1" applyAlignment="1">
      <alignment vertical="top"/>
    </xf>
    <xf numFmtId="0" fontId="0" fillId="0" borderId="6" xfId="0" applyBorder="1" applyAlignment="1">
      <alignment vertical="top"/>
    </xf>
    <xf numFmtId="0" fontId="0" fillId="0" borderId="3" xfId="0" applyBorder="1" applyAlignment="1">
      <alignment vertical="top"/>
    </xf>
    <xf numFmtId="0" fontId="0" fillId="0" borderId="1" xfId="0" applyBorder="1" applyAlignment="1">
      <alignment horizontal="left" vertical="top" wrapText="1"/>
    </xf>
    <xf numFmtId="0" fontId="0" fillId="0" borderId="5" xfId="0" applyBorder="1" applyAlignment="1">
      <alignment vertical="top" wrapText="1"/>
    </xf>
    <xf numFmtId="0" fontId="0" fillId="0" borderId="6" xfId="0"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A973F-E103-4889-A090-2975706CBE86}">
  <dimension ref="A1:BA104"/>
  <sheetViews>
    <sheetView topLeftCell="B25" zoomScale="115" zoomScaleNormal="115" workbookViewId="0">
      <selection activeCell="A39" sqref="A39:O51"/>
    </sheetView>
  </sheetViews>
  <sheetFormatPr defaultRowHeight="15" x14ac:dyDescent="0.25"/>
  <cols>
    <col min="1" max="1" width="52" style="19" customWidth="1"/>
    <col min="2" max="2" width="30" style="19" customWidth="1"/>
    <col min="3" max="3" width="12.7109375" style="19" customWidth="1"/>
    <col min="4" max="4" width="17.7109375" style="19" customWidth="1"/>
    <col min="5" max="5" width="20.28515625" style="19" customWidth="1"/>
    <col min="6" max="6" width="18" style="19" customWidth="1"/>
    <col min="7" max="7" width="19.7109375" style="19" customWidth="1"/>
    <col min="8" max="8" width="15.5703125" style="19" customWidth="1"/>
    <col min="9" max="9" width="15.5703125" style="21" customWidth="1"/>
    <col min="10" max="10" width="15.5703125" style="21" hidden="1" customWidth="1"/>
    <col min="11" max="11" width="15.5703125" style="21" customWidth="1"/>
    <col min="12" max="12" width="15.5703125" style="21" hidden="1" customWidth="1"/>
    <col min="13" max="13" width="15.5703125" style="21" customWidth="1"/>
    <col min="14" max="14" width="15.5703125" style="21" hidden="1" customWidth="1"/>
    <col min="15" max="15" width="23" style="21" customWidth="1"/>
    <col min="16" max="16" width="20.28515625" style="19" customWidth="1"/>
    <col min="17" max="17" width="18" style="19" customWidth="1"/>
    <col min="18" max="18" width="36" style="19" customWidth="1"/>
    <col min="19" max="19" width="18.42578125" style="19" customWidth="1"/>
    <col min="20" max="20" width="23.28515625" style="19" customWidth="1"/>
    <col min="21" max="22" width="9.140625" style="19"/>
    <col min="23" max="16384" width="9.140625" style="25"/>
  </cols>
  <sheetData>
    <row r="1" spans="1:53" s="55" customFormat="1" x14ac:dyDescent="0.25">
      <c r="A1" s="52"/>
      <c r="B1" s="52"/>
      <c r="C1" s="52"/>
      <c r="D1" s="52"/>
      <c r="E1" s="52"/>
      <c r="F1" s="52"/>
      <c r="G1" s="52"/>
      <c r="H1" s="52"/>
      <c r="I1" s="54"/>
      <c r="J1" s="54"/>
      <c r="K1" s="54"/>
      <c r="L1" s="54"/>
      <c r="M1" s="54"/>
      <c r="N1" s="54"/>
      <c r="O1" s="54"/>
      <c r="P1" s="19"/>
      <c r="Q1" s="19"/>
      <c r="R1" s="19"/>
      <c r="S1" s="19"/>
      <c r="T1" s="19"/>
      <c r="U1" s="19"/>
      <c r="V1" s="19"/>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row>
    <row r="2" spans="1:53" s="34" customFormat="1" ht="18.75" x14ac:dyDescent="0.25">
      <c r="A2" s="24" t="s">
        <v>78</v>
      </c>
      <c r="B2" s="14"/>
      <c r="C2" s="32"/>
      <c r="D2" s="14"/>
      <c r="E2" s="14"/>
      <c r="F2" s="32"/>
      <c r="G2" s="32"/>
      <c r="H2" s="32"/>
      <c r="I2" s="33"/>
      <c r="J2" s="33"/>
      <c r="K2" s="33"/>
      <c r="L2" s="33"/>
      <c r="M2" s="33"/>
      <c r="N2" s="33"/>
      <c r="O2" s="33"/>
      <c r="P2" s="32"/>
      <c r="Q2" s="32"/>
      <c r="R2" s="32"/>
      <c r="S2" s="32"/>
      <c r="T2" s="32"/>
      <c r="U2" s="32"/>
      <c r="V2" s="32"/>
    </row>
    <row r="3" spans="1:53" x14ac:dyDescent="0.25">
      <c r="A3" s="19" t="s">
        <v>79</v>
      </c>
      <c r="B3" s="13">
        <v>5940</v>
      </c>
      <c r="D3" s="21"/>
      <c r="E3" s="21"/>
      <c r="K3" s="25"/>
    </row>
    <row r="4" spans="1:53" x14ac:dyDescent="0.25">
      <c r="A4" s="19" t="s">
        <v>81</v>
      </c>
      <c r="B4" s="21"/>
      <c r="D4" s="21"/>
      <c r="E4" s="21"/>
      <c r="K4" s="25"/>
    </row>
    <row r="5" spans="1:53" s="55" customFormat="1" x14ac:dyDescent="0.25">
      <c r="A5" s="52"/>
      <c r="B5" s="52"/>
      <c r="C5" s="52"/>
      <c r="D5" s="52"/>
      <c r="E5" s="52"/>
      <c r="F5" s="54"/>
      <c r="G5" s="54"/>
      <c r="H5" s="52"/>
      <c r="I5" s="54"/>
      <c r="J5" s="54"/>
      <c r="K5" s="54"/>
      <c r="L5" s="54"/>
      <c r="M5" s="54"/>
      <c r="N5" s="54"/>
      <c r="O5" s="54"/>
      <c r="P5" s="19"/>
      <c r="Q5" s="19"/>
      <c r="R5" s="19"/>
      <c r="S5" s="19"/>
      <c r="T5" s="19"/>
      <c r="U5" s="19"/>
      <c r="V5" s="19"/>
      <c r="W5" s="19"/>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row>
    <row r="6" spans="1:53" ht="18.75" x14ac:dyDescent="0.25">
      <c r="A6" s="24" t="s">
        <v>44</v>
      </c>
      <c r="F6" s="21"/>
      <c r="G6" s="21"/>
      <c r="W6" s="19"/>
    </row>
    <row r="7" spans="1:53" s="37" customFormat="1" ht="60" x14ac:dyDescent="0.25">
      <c r="A7" s="36"/>
      <c r="B7" s="16"/>
      <c r="C7" s="16" t="s">
        <v>32</v>
      </c>
      <c r="D7" s="17" t="s">
        <v>34</v>
      </c>
      <c r="E7" s="17" t="s">
        <v>75</v>
      </c>
      <c r="F7" s="16" t="s">
        <v>33</v>
      </c>
      <c r="G7" s="16" t="s">
        <v>35</v>
      </c>
      <c r="H7" s="16" t="s">
        <v>36</v>
      </c>
      <c r="I7" s="18" t="s">
        <v>43</v>
      </c>
      <c r="J7" s="18"/>
      <c r="K7" s="18" t="s">
        <v>50</v>
      </c>
      <c r="L7" s="18"/>
      <c r="M7" s="18" t="s">
        <v>42</v>
      </c>
      <c r="N7" s="18"/>
      <c r="O7" s="18" t="s">
        <v>40</v>
      </c>
      <c r="P7" s="19"/>
      <c r="Q7" s="19"/>
      <c r="R7" s="19"/>
      <c r="S7" s="19"/>
      <c r="T7" s="19"/>
      <c r="U7" s="19"/>
      <c r="V7" s="19"/>
      <c r="W7" s="19"/>
      <c r="X7" s="19"/>
      <c r="Y7" s="19"/>
      <c r="Z7" s="19"/>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row>
    <row r="8" spans="1:53" s="23" customFormat="1" ht="30" x14ac:dyDescent="0.25">
      <c r="A8" s="41" t="s">
        <v>12</v>
      </c>
      <c r="B8" s="38" t="s">
        <v>69</v>
      </c>
      <c r="C8" s="22"/>
      <c r="D8" s="39"/>
      <c r="E8" s="39"/>
      <c r="F8" s="22"/>
      <c r="G8" s="22"/>
      <c r="H8" s="22"/>
      <c r="I8" s="40"/>
      <c r="J8" s="40"/>
      <c r="K8" s="40"/>
      <c r="L8" s="40"/>
      <c r="M8" s="40"/>
      <c r="N8" s="40"/>
      <c r="O8" s="40"/>
      <c r="P8" s="19"/>
      <c r="Q8" s="19"/>
      <c r="R8" s="19"/>
      <c r="S8" s="19"/>
      <c r="T8" s="19"/>
      <c r="U8" s="19"/>
      <c r="V8" s="19"/>
      <c r="W8" s="19"/>
      <c r="X8" s="19"/>
      <c r="Y8" s="19"/>
      <c r="Z8" s="19"/>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row>
    <row r="9" spans="1:53" x14ac:dyDescent="0.25">
      <c r="A9" s="26" t="s">
        <v>15</v>
      </c>
      <c r="D9" s="20"/>
      <c r="E9" s="20"/>
      <c r="W9" s="19"/>
      <c r="X9" s="19"/>
      <c r="Y9" s="19"/>
      <c r="Z9" s="19"/>
    </row>
    <row r="10" spans="1:53" s="23" customFormat="1" ht="30" x14ac:dyDescent="0.25">
      <c r="A10" s="19" t="s">
        <v>37</v>
      </c>
      <c r="B10" s="19" t="s">
        <v>56</v>
      </c>
      <c r="C10" s="19">
        <v>28</v>
      </c>
      <c r="D10" s="20">
        <v>0.4</v>
      </c>
      <c r="E10" s="20">
        <f>D10*C10</f>
        <v>11.200000000000001</v>
      </c>
      <c r="F10" s="20">
        <f>C10-E10</f>
        <v>16.799999999999997</v>
      </c>
      <c r="G10" s="19">
        <v>7.0000000000000007E-2</v>
      </c>
      <c r="H10" s="19">
        <v>0.02</v>
      </c>
      <c r="I10" s="21">
        <f>F10/G10</f>
        <v>239.99999999999994</v>
      </c>
      <c r="J10" s="21">
        <f>IF(B10="RECOMMEND ACCEPT",I10,0)</f>
        <v>239.99999999999994</v>
      </c>
      <c r="K10" s="21">
        <f>AVERAGE(I10,M10)</f>
        <v>539.99999999999989</v>
      </c>
      <c r="L10" s="21">
        <f>IF(B10="RECOMMEND ACCEPT",K10,0)</f>
        <v>539.99999999999989</v>
      </c>
      <c r="M10" s="21">
        <f>F10/H10</f>
        <v>839.99999999999989</v>
      </c>
      <c r="N10" s="21">
        <f t="shared" ref="N10:N36" si="0">IF(B10="RECOMMEND ACCEPT",M10,0)</f>
        <v>839.99999999999989</v>
      </c>
      <c r="O10" s="21" t="s">
        <v>41</v>
      </c>
      <c r="P10" s="19"/>
      <c r="Q10" s="19"/>
      <c r="R10" s="19"/>
      <c r="S10" s="19"/>
      <c r="T10" s="19"/>
      <c r="U10" s="19"/>
      <c r="V10" s="19"/>
      <c r="W10" s="19"/>
      <c r="X10" s="19"/>
      <c r="Y10" s="19"/>
      <c r="Z10" s="19"/>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row>
    <row r="11" spans="1:53" x14ac:dyDescent="0.25">
      <c r="A11" s="26" t="s">
        <v>14</v>
      </c>
      <c r="D11" s="20"/>
      <c r="E11" s="20"/>
      <c r="J11" s="21">
        <f>IF(B11="RECOMMEND ACCEPT",I11,0)</f>
        <v>0</v>
      </c>
      <c r="L11" s="21">
        <f>IF(C11="RECOMMEND ACCEPT",K11,0)</f>
        <v>0</v>
      </c>
      <c r="N11" s="21">
        <f t="shared" si="0"/>
        <v>0</v>
      </c>
      <c r="W11" s="19"/>
      <c r="X11" s="19"/>
      <c r="Y11" s="19"/>
      <c r="Z11" s="19"/>
    </row>
    <row r="12" spans="1:53" s="23" customFormat="1" ht="30" x14ac:dyDescent="0.25">
      <c r="A12" s="19" t="s">
        <v>38</v>
      </c>
      <c r="B12" s="19" t="s">
        <v>56</v>
      </c>
      <c r="C12" s="19">
        <v>28.3</v>
      </c>
      <c r="D12" s="20">
        <v>0.35</v>
      </c>
      <c r="E12" s="20">
        <f>D12*C12</f>
        <v>9.9049999999999994</v>
      </c>
      <c r="F12" s="20">
        <f>C12-E12</f>
        <v>18.395000000000003</v>
      </c>
      <c r="G12" s="19">
        <v>0.05</v>
      </c>
      <c r="H12" s="19">
        <v>0.02</v>
      </c>
      <c r="I12" s="21">
        <f>F12/G12</f>
        <v>367.90000000000003</v>
      </c>
      <c r="J12" s="21">
        <f>IF(B12="RECOMMEND ACCEPT",I12,0)</f>
        <v>367.90000000000003</v>
      </c>
      <c r="K12" s="21">
        <f>AVERAGE(I12,M12)</f>
        <v>643.82500000000005</v>
      </c>
      <c r="L12" s="21">
        <f>IF(B12="RECOMMEND ACCEPT",K12,0)</f>
        <v>643.82500000000005</v>
      </c>
      <c r="M12" s="21">
        <f>F12/H12</f>
        <v>919.75000000000011</v>
      </c>
      <c r="N12" s="21">
        <f t="shared" si="0"/>
        <v>919.75000000000011</v>
      </c>
      <c r="O12" s="21" t="s">
        <v>41</v>
      </c>
      <c r="P12" s="19"/>
      <c r="Q12" s="19"/>
      <c r="R12" s="19"/>
      <c r="S12" s="19"/>
      <c r="T12" s="19"/>
      <c r="U12" s="19"/>
      <c r="V12" s="19"/>
      <c r="W12" s="19"/>
      <c r="X12" s="19"/>
      <c r="Y12" s="19"/>
      <c r="Z12" s="19"/>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row>
    <row r="13" spans="1:53" x14ac:dyDescent="0.25">
      <c r="A13" s="26" t="s">
        <v>13</v>
      </c>
      <c r="B13" s="14"/>
      <c r="D13" s="20"/>
      <c r="E13" s="20"/>
      <c r="J13" s="21">
        <f>IF(B13="RECOMMEND ACCEPT",I13,0)</f>
        <v>0</v>
      </c>
      <c r="L13" s="21">
        <f>IF(B13="RECOMMEND ACCEPT",K13,0)</f>
        <v>0</v>
      </c>
      <c r="N13" s="21">
        <f t="shared" si="0"/>
        <v>0</v>
      </c>
      <c r="W13" s="19"/>
      <c r="X13" s="19"/>
      <c r="Y13" s="19"/>
      <c r="Z13" s="19"/>
    </row>
    <row r="14" spans="1:53" x14ac:dyDescent="0.25">
      <c r="A14" s="19" t="s">
        <v>0</v>
      </c>
      <c r="B14" s="19" t="s">
        <v>56</v>
      </c>
      <c r="C14" s="19">
        <v>10.3</v>
      </c>
      <c r="D14" s="20">
        <v>0.18</v>
      </c>
      <c r="E14" s="20">
        <f>D14*C14</f>
        <v>1.8540000000000001</v>
      </c>
      <c r="F14" s="20">
        <f>C14-E14</f>
        <v>8.4460000000000015</v>
      </c>
      <c r="G14" s="19">
        <v>0.05</v>
      </c>
      <c r="H14" s="19">
        <v>0.02</v>
      </c>
      <c r="I14" s="21">
        <f>F14/G14</f>
        <v>168.92000000000002</v>
      </c>
      <c r="J14" s="21">
        <f>IF(B14="RECOMMEND ACCEPT",I14,0)</f>
        <v>168.92000000000002</v>
      </c>
      <c r="K14" s="21">
        <f>AVERAGE(I14,M14)</f>
        <v>295.61</v>
      </c>
      <c r="L14" s="21">
        <f>IF(B14="RECOMMEND ACCEPT",K14,0)</f>
        <v>295.61</v>
      </c>
      <c r="M14" s="21">
        <f>F14/H14</f>
        <v>422.30000000000007</v>
      </c>
      <c r="N14" s="21">
        <f t="shared" si="0"/>
        <v>422.30000000000007</v>
      </c>
      <c r="O14" s="21" t="s">
        <v>41</v>
      </c>
      <c r="W14" s="19"/>
      <c r="X14" s="19"/>
      <c r="Y14" s="19"/>
      <c r="Z14" s="19"/>
    </row>
    <row r="15" spans="1:53" x14ac:dyDescent="0.25">
      <c r="D15" s="20"/>
      <c r="E15" s="20"/>
      <c r="N15" s="21">
        <f t="shared" si="0"/>
        <v>0</v>
      </c>
      <c r="W15" s="19"/>
      <c r="X15" s="19"/>
      <c r="Y15" s="19"/>
      <c r="Z15" s="19"/>
    </row>
    <row r="16" spans="1:53" s="23" customFormat="1" ht="30" x14ac:dyDescent="0.25">
      <c r="A16" s="41" t="s">
        <v>46</v>
      </c>
      <c r="B16" s="22"/>
      <c r="C16" s="22"/>
      <c r="D16" s="39"/>
      <c r="E16" s="39"/>
      <c r="F16" s="22"/>
      <c r="G16" s="22"/>
      <c r="H16" s="22"/>
      <c r="I16" s="40"/>
      <c r="J16" s="21">
        <f t="shared" ref="J16:J36" si="1">IF(B16="RECOMMEND ACCEPT",I16,0)</f>
        <v>0</v>
      </c>
      <c r="K16" s="40"/>
      <c r="L16" s="21">
        <f t="shared" ref="L16:L36" si="2">IF(B16="RECOMMEND ACCEPT",K16,0)</f>
        <v>0</v>
      </c>
      <c r="M16" s="40"/>
      <c r="N16" s="21">
        <f t="shared" si="0"/>
        <v>0</v>
      </c>
      <c r="O16" s="40"/>
      <c r="P16" s="19"/>
      <c r="Q16" s="19"/>
      <c r="R16" s="19"/>
      <c r="S16" s="19"/>
      <c r="T16" s="19"/>
      <c r="U16" s="19"/>
      <c r="V16" s="19"/>
      <c r="W16" s="19"/>
      <c r="X16" s="19"/>
      <c r="Y16" s="19"/>
      <c r="Z16" s="19"/>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row>
    <row r="17" spans="1:53" ht="30" x14ac:dyDescent="0.25">
      <c r="A17" s="19" t="s">
        <v>63</v>
      </c>
      <c r="B17" s="19" t="s">
        <v>56</v>
      </c>
      <c r="C17" s="19">
        <f>10+8.5+0.5</f>
        <v>19</v>
      </c>
      <c r="D17" s="20">
        <v>0.18</v>
      </c>
      <c r="E17" s="20">
        <f>D17*C17</f>
        <v>3.42</v>
      </c>
      <c r="F17" s="20">
        <f>C17-E17</f>
        <v>15.58</v>
      </c>
      <c r="G17" s="19">
        <v>0.08</v>
      </c>
      <c r="H17" s="19">
        <v>0.05</v>
      </c>
      <c r="I17" s="21">
        <f>F17/G17</f>
        <v>194.75</v>
      </c>
      <c r="J17" s="21">
        <f t="shared" si="1"/>
        <v>194.75</v>
      </c>
      <c r="K17" s="21">
        <f>AVERAGE(I17,M17)</f>
        <v>253.17499999999998</v>
      </c>
      <c r="L17" s="21">
        <f t="shared" si="2"/>
        <v>253.17499999999998</v>
      </c>
      <c r="M17" s="21">
        <f>F17/H17</f>
        <v>311.59999999999997</v>
      </c>
      <c r="N17" s="21">
        <f t="shared" si="0"/>
        <v>311.59999999999997</v>
      </c>
      <c r="O17" s="21" t="s">
        <v>41</v>
      </c>
      <c r="W17" s="19"/>
      <c r="X17" s="19"/>
      <c r="Y17" s="19"/>
      <c r="Z17" s="19"/>
    </row>
    <row r="18" spans="1:53" x14ac:dyDescent="0.25">
      <c r="D18" s="20"/>
      <c r="E18" s="20"/>
      <c r="J18" s="21">
        <f t="shared" si="1"/>
        <v>0</v>
      </c>
      <c r="L18" s="21">
        <f t="shared" si="2"/>
        <v>0</v>
      </c>
      <c r="N18" s="21">
        <f t="shared" si="0"/>
        <v>0</v>
      </c>
      <c r="W18" s="19"/>
      <c r="X18" s="19"/>
      <c r="Y18" s="19"/>
      <c r="Z18" s="19"/>
    </row>
    <row r="19" spans="1:53" s="23" customFormat="1" x14ac:dyDescent="0.25">
      <c r="A19" s="41" t="s">
        <v>16</v>
      </c>
      <c r="B19" s="22"/>
      <c r="C19" s="22"/>
      <c r="D19" s="39"/>
      <c r="E19" s="39"/>
      <c r="F19" s="22"/>
      <c r="G19" s="22"/>
      <c r="H19" s="22"/>
      <c r="I19" s="40"/>
      <c r="J19" s="40">
        <f t="shared" si="1"/>
        <v>0</v>
      </c>
      <c r="K19" s="40"/>
      <c r="L19" s="40">
        <f t="shared" si="2"/>
        <v>0</v>
      </c>
      <c r="M19" s="40"/>
      <c r="N19" s="40">
        <f t="shared" si="0"/>
        <v>0</v>
      </c>
      <c r="O19" s="40"/>
      <c r="P19" s="19"/>
      <c r="Q19" s="19"/>
      <c r="R19" s="19"/>
      <c r="S19" s="19"/>
      <c r="T19" s="19"/>
      <c r="U19" s="19"/>
      <c r="V19" s="19"/>
      <c r="W19" s="19"/>
      <c r="X19" s="19"/>
      <c r="Y19" s="19"/>
      <c r="Z19" s="19"/>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row>
    <row r="20" spans="1:53" x14ac:dyDescent="0.25">
      <c r="A20" s="19" t="s">
        <v>47</v>
      </c>
      <c r="B20" s="19" t="s">
        <v>56</v>
      </c>
      <c r="C20" s="19">
        <v>9</v>
      </c>
      <c r="D20" s="20">
        <v>0.16</v>
      </c>
      <c r="E20" s="20">
        <f>D20*C20</f>
        <v>1.44</v>
      </c>
      <c r="F20" s="20">
        <f>C20-E20</f>
        <v>7.5600000000000005</v>
      </c>
      <c r="G20" s="19">
        <v>0.05</v>
      </c>
      <c r="H20" s="19">
        <v>0.02</v>
      </c>
      <c r="I20" s="21">
        <f>F20/G20</f>
        <v>151.19999999999999</v>
      </c>
      <c r="J20" s="21">
        <f t="shared" si="1"/>
        <v>151.19999999999999</v>
      </c>
      <c r="K20" s="21">
        <f>AVERAGE(I20,M20)</f>
        <v>264.60000000000002</v>
      </c>
      <c r="L20" s="21">
        <f t="shared" si="2"/>
        <v>264.60000000000002</v>
      </c>
      <c r="M20" s="21">
        <f>F20/H20</f>
        <v>378</v>
      </c>
      <c r="N20" s="21">
        <f t="shared" si="0"/>
        <v>378</v>
      </c>
      <c r="W20" s="19"/>
      <c r="X20" s="19"/>
      <c r="Y20" s="19"/>
      <c r="Z20" s="19"/>
    </row>
    <row r="21" spans="1:53" x14ac:dyDescent="0.25">
      <c r="A21" s="19" t="s">
        <v>48</v>
      </c>
      <c r="B21" s="19" t="s">
        <v>56</v>
      </c>
      <c r="C21" s="19">
        <v>12</v>
      </c>
      <c r="D21" s="20">
        <v>0.15</v>
      </c>
      <c r="E21" s="20">
        <f>D21*C21</f>
        <v>1.7999999999999998</v>
      </c>
      <c r="F21" s="20">
        <f>C21-E21</f>
        <v>10.199999999999999</v>
      </c>
      <c r="G21" s="19">
        <v>0.05</v>
      </c>
      <c r="H21" s="19">
        <v>0.02</v>
      </c>
      <c r="I21" s="21">
        <f>F21/G21</f>
        <v>203.99999999999997</v>
      </c>
      <c r="J21" s="21">
        <f t="shared" si="1"/>
        <v>203.99999999999997</v>
      </c>
      <c r="K21" s="21">
        <f>AVERAGE(I21,M21)</f>
        <v>356.99999999999994</v>
      </c>
      <c r="L21" s="21">
        <f t="shared" si="2"/>
        <v>356.99999999999994</v>
      </c>
      <c r="M21" s="21">
        <f>F21/H21</f>
        <v>509.99999999999994</v>
      </c>
      <c r="N21" s="21">
        <f t="shared" si="0"/>
        <v>509.99999999999994</v>
      </c>
      <c r="W21" s="19"/>
      <c r="X21" s="19"/>
      <c r="Y21" s="19"/>
      <c r="Z21" s="19"/>
    </row>
    <row r="22" spans="1:53" x14ac:dyDescent="0.25">
      <c r="A22" s="19" t="s">
        <v>64</v>
      </c>
      <c r="B22" s="19" t="s">
        <v>62</v>
      </c>
      <c r="C22" s="19">
        <v>30</v>
      </c>
      <c r="D22" s="20">
        <v>0.2</v>
      </c>
      <c r="E22" s="20">
        <f>D22*C22</f>
        <v>6</v>
      </c>
      <c r="F22" s="20">
        <f>C22-E22</f>
        <v>24</v>
      </c>
      <c r="G22" s="19">
        <v>0.05</v>
      </c>
      <c r="H22" s="19">
        <v>0.02</v>
      </c>
      <c r="I22" s="21">
        <f>F22/G22</f>
        <v>480</v>
      </c>
      <c r="J22" s="21">
        <f t="shared" si="1"/>
        <v>0</v>
      </c>
      <c r="K22" s="21">
        <f>AVERAGE(I22,M22)</f>
        <v>840</v>
      </c>
      <c r="L22" s="21">
        <f t="shared" si="2"/>
        <v>0</v>
      </c>
      <c r="M22" s="21">
        <f>F22/H22</f>
        <v>1200</v>
      </c>
      <c r="N22" s="21">
        <f t="shared" si="0"/>
        <v>0</v>
      </c>
      <c r="W22" s="19"/>
      <c r="X22" s="19"/>
      <c r="Y22" s="19"/>
      <c r="Z22" s="19"/>
    </row>
    <row r="23" spans="1:53" s="23" customFormat="1" x14ac:dyDescent="0.25">
      <c r="A23" s="41" t="s">
        <v>17</v>
      </c>
      <c r="B23" s="22"/>
      <c r="C23" s="22"/>
      <c r="D23" s="39"/>
      <c r="E23" s="39"/>
      <c r="F23" s="22"/>
      <c r="G23" s="22"/>
      <c r="H23" s="22"/>
      <c r="I23" s="40"/>
      <c r="J23" s="40">
        <f t="shared" si="1"/>
        <v>0</v>
      </c>
      <c r="K23" s="40"/>
      <c r="L23" s="40">
        <f t="shared" si="2"/>
        <v>0</v>
      </c>
      <c r="M23" s="40"/>
      <c r="N23" s="40">
        <f t="shared" si="0"/>
        <v>0</v>
      </c>
      <c r="O23" s="40"/>
      <c r="P23" s="19"/>
      <c r="Q23" s="19"/>
      <c r="R23" s="19"/>
      <c r="S23" s="19"/>
      <c r="T23" s="19"/>
      <c r="U23" s="19"/>
      <c r="V23" s="19"/>
      <c r="W23" s="19"/>
      <c r="X23" s="19"/>
      <c r="Y23" s="19"/>
      <c r="Z23" s="19"/>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row>
    <row r="24" spans="1:53" x14ac:dyDescent="0.25">
      <c r="A24" s="19" t="s">
        <v>51</v>
      </c>
      <c r="B24" s="19" t="s">
        <v>56</v>
      </c>
      <c r="C24" s="19">
        <v>27</v>
      </c>
      <c r="D24" s="20">
        <v>0.2</v>
      </c>
      <c r="E24" s="20">
        <f>D24*C24</f>
        <v>5.4</v>
      </c>
      <c r="F24" s="20">
        <f>C24-E24</f>
        <v>21.6</v>
      </c>
      <c r="G24" s="19">
        <v>0.06</v>
      </c>
      <c r="H24" s="19">
        <v>0.02</v>
      </c>
      <c r="I24" s="21">
        <f>F24/G24</f>
        <v>360.00000000000006</v>
      </c>
      <c r="J24" s="21">
        <f t="shared" si="1"/>
        <v>360.00000000000006</v>
      </c>
      <c r="K24" s="21">
        <f>AVERAGE(I24,M24)</f>
        <v>720</v>
      </c>
      <c r="L24" s="21">
        <f t="shared" si="2"/>
        <v>720</v>
      </c>
      <c r="M24" s="21">
        <f>F24/H24</f>
        <v>1080</v>
      </c>
      <c r="N24" s="21">
        <f t="shared" si="0"/>
        <v>1080</v>
      </c>
      <c r="W24" s="19"/>
      <c r="X24" s="19"/>
      <c r="Y24" s="19"/>
      <c r="Z24" s="19"/>
    </row>
    <row r="25" spans="1:53" x14ac:dyDescent="0.25">
      <c r="A25" s="19" t="s">
        <v>53</v>
      </c>
      <c r="B25" s="19" t="s">
        <v>56</v>
      </c>
      <c r="C25" s="19">
        <f>0.1+4.7+1</f>
        <v>5.8</v>
      </c>
      <c r="D25" s="20">
        <v>0.2</v>
      </c>
      <c r="E25" s="20">
        <f>D25*C25</f>
        <v>1.1599999999999999</v>
      </c>
      <c r="F25" s="20">
        <f>C25-E25</f>
        <v>4.6399999999999997</v>
      </c>
      <c r="G25" s="19">
        <v>0.06</v>
      </c>
      <c r="H25" s="19">
        <v>0.02</v>
      </c>
      <c r="I25" s="21">
        <f>F25/G25</f>
        <v>77.333333333333329</v>
      </c>
      <c r="J25" s="21">
        <f t="shared" si="1"/>
        <v>77.333333333333329</v>
      </c>
      <c r="K25" s="21">
        <f>AVERAGE(I25,M25)</f>
        <v>154.66666666666666</v>
      </c>
      <c r="L25" s="21">
        <f t="shared" si="2"/>
        <v>154.66666666666666</v>
      </c>
      <c r="M25" s="21">
        <f>F25/H25</f>
        <v>231.99999999999997</v>
      </c>
      <c r="N25" s="21">
        <f t="shared" si="0"/>
        <v>231.99999999999997</v>
      </c>
      <c r="O25" s="25"/>
      <c r="W25" s="19"/>
      <c r="X25" s="19"/>
      <c r="Y25" s="19"/>
      <c r="Z25" s="19"/>
    </row>
    <row r="26" spans="1:53" x14ac:dyDescent="0.25">
      <c r="A26" s="19" t="s">
        <v>4</v>
      </c>
      <c r="B26" s="19" t="s">
        <v>56</v>
      </c>
      <c r="C26" s="19">
        <v>30</v>
      </c>
      <c r="D26" s="20">
        <v>0.45</v>
      </c>
      <c r="E26" s="20">
        <f>D26*C26</f>
        <v>13.5</v>
      </c>
      <c r="F26" s="20">
        <f>C26-E26</f>
        <v>16.5</v>
      </c>
      <c r="G26" s="19">
        <v>0.06</v>
      </c>
      <c r="H26" s="19">
        <v>0.02</v>
      </c>
      <c r="I26" s="21">
        <f>F26/G26</f>
        <v>275</v>
      </c>
      <c r="J26" s="21">
        <f t="shared" si="1"/>
        <v>275</v>
      </c>
      <c r="K26" s="21">
        <f>AVERAGE(I26,M26)</f>
        <v>550</v>
      </c>
      <c r="L26" s="21">
        <f t="shared" si="2"/>
        <v>550</v>
      </c>
      <c r="M26" s="21">
        <f>F26/H26</f>
        <v>825</v>
      </c>
      <c r="N26" s="21">
        <f t="shared" si="0"/>
        <v>825</v>
      </c>
      <c r="W26" s="19"/>
      <c r="X26" s="19"/>
      <c r="Y26" s="19"/>
      <c r="Z26" s="19"/>
    </row>
    <row r="27" spans="1:53" x14ac:dyDescent="0.25">
      <c r="A27" s="19" t="s">
        <v>21</v>
      </c>
      <c r="B27" s="19" t="s">
        <v>54</v>
      </c>
      <c r="C27" s="19">
        <v>25</v>
      </c>
      <c r="D27" s="20">
        <v>0.5</v>
      </c>
      <c r="E27" s="20">
        <f>D27*C27</f>
        <v>12.5</v>
      </c>
      <c r="F27" s="20">
        <f>C27-E27</f>
        <v>12.5</v>
      </c>
      <c r="G27" s="19">
        <v>0.06</v>
      </c>
      <c r="H27" s="19">
        <v>0.02</v>
      </c>
      <c r="I27" s="21">
        <f>F27/G27</f>
        <v>208.33333333333334</v>
      </c>
      <c r="J27" s="21">
        <f t="shared" si="1"/>
        <v>0</v>
      </c>
      <c r="K27" s="21">
        <f>AVERAGE(I27,M27)</f>
        <v>416.66666666666669</v>
      </c>
      <c r="L27" s="21">
        <f t="shared" si="2"/>
        <v>0</v>
      </c>
      <c r="M27" s="21">
        <f>F27/H27</f>
        <v>625</v>
      </c>
      <c r="N27" s="21">
        <f t="shared" si="0"/>
        <v>0</v>
      </c>
      <c r="W27" s="19"/>
      <c r="X27" s="19"/>
      <c r="Y27" s="19"/>
      <c r="Z27" s="19"/>
    </row>
    <row r="28" spans="1:53" s="23" customFormat="1" x14ac:dyDescent="0.25">
      <c r="A28" s="41" t="s">
        <v>57</v>
      </c>
      <c r="B28" s="22"/>
      <c r="C28" s="22"/>
      <c r="D28" s="39"/>
      <c r="E28" s="39"/>
      <c r="F28" s="22"/>
      <c r="G28" s="22"/>
      <c r="H28" s="22"/>
      <c r="I28" s="40"/>
      <c r="J28" s="40">
        <f t="shared" si="1"/>
        <v>0</v>
      </c>
      <c r="K28" s="40"/>
      <c r="L28" s="40">
        <f t="shared" si="2"/>
        <v>0</v>
      </c>
      <c r="M28" s="40"/>
      <c r="N28" s="40">
        <f t="shared" si="0"/>
        <v>0</v>
      </c>
      <c r="O28" s="40"/>
      <c r="P28" s="19"/>
      <c r="Q28" s="19"/>
      <c r="R28" s="19"/>
      <c r="S28" s="19"/>
      <c r="T28" s="19"/>
      <c r="U28" s="19"/>
      <c r="V28" s="19"/>
      <c r="W28" s="19"/>
      <c r="X28" s="19"/>
      <c r="Y28" s="19"/>
      <c r="Z28" s="19"/>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row>
    <row r="29" spans="1:53" x14ac:dyDescent="0.25">
      <c r="A29" s="19" t="s">
        <v>3</v>
      </c>
      <c r="B29" s="19" t="s">
        <v>56</v>
      </c>
      <c r="C29" s="19">
        <v>9</v>
      </c>
      <c r="D29" s="20">
        <v>0.2</v>
      </c>
      <c r="E29" s="20">
        <f>D29*C29</f>
        <v>1.8</v>
      </c>
      <c r="F29" s="20">
        <f>C29-E29</f>
        <v>7.2</v>
      </c>
      <c r="G29" s="19">
        <v>0.08</v>
      </c>
      <c r="H29" s="19">
        <v>0.05</v>
      </c>
      <c r="I29" s="21">
        <f>F29/G29</f>
        <v>90</v>
      </c>
      <c r="J29" s="21">
        <f t="shared" si="1"/>
        <v>90</v>
      </c>
      <c r="K29" s="21">
        <f>AVERAGE(I29,M29)</f>
        <v>117</v>
      </c>
      <c r="L29" s="21">
        <f t="shared" si="2"/>
        <v>117</v>
      </c>
      <c r="M29" s="21">
        <f>F29/H29</f>
        <v>144</v>
      </c>
      <c r="N29" s="21">
        <f t="shared" si="0"/>
        <v>144</v>
      </c>
      <c r="W29" s="19"/>
      <c r="X29" s="19"/>
      <c r="Y29" s="19"/>
      <c r="Z29" s="19"/>
    </row>
    <row r="30" spans="1:53" x14ac:dyDescent="0.25">
      <c r="D30" s="20"/>
      <c r="E30" s="20"/>
      <c r="F30" s="20"/>
      <c r="J30" s="21">
        <f t="shared" si="1"/>
        <v>0</v>
      </c>
      <c r="L30" s="21">
        <f t="shared" si="2"/>
        <v>0</v>
      </c>
      <c r="N30" s="21">
        <f t="shared" si="0"/>
        <v>0</v>
      </c>
      <c r="W30" s="19"/>
      <c r="X30" s="19"/>
      <c r="Y30" s="19"/>
      <c r="Z30" s="19"/>
    </row>
    <row r="31" spans="1:53" s="23" customFormat="1" x14ac:dyDescent="0.25">
      <c r="A31" s="41" t="s">
        <v>18</v>
      </c>
      <c r="B31" s="22"/>
      <c r="C31" s="22"/>
      <c r="D31" s="39"/>
      <c r="E31" s="39"/>
      <c r="F31" s="22"/>
      <c r="G31" s="22"/>
      <c r="H31" s="22"/>
      <c r="I31" s="40"/>
      <c r="J31" s="40">
        <f t="shared" si="1"/>
        <v>0</v>
      </c>
      <c r="K31" s="40"/>
      <c r="L31" s="40">
        <f t="shared" si="2"/>
        <v>0</v>
      </c>
      <c r="M31" s="40"/>
      <c r="N31" s="40">
        <f t="shared" si="0"/>
        <v>0</v>
      </c>
      <c r="O31" s="40"/>
      <c r="P31" s="19"/>
      <c r="Q31" s="19"/>
      <c r="R31" s="19"/>
      <c r="S31" s="19"/>
      <c r="T31" s="19"/>
      <c r="U31" s="19"/>
      <c r="V31" s="19"/>
      <c r="W31" s="19"/>
      <c r="X31" s="19"/>
      <c r="Y31" s="19"/>
      <c r="Z31" s="19"/>
      <c r="AA31" s="19"/>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row>
    <row r="32" spans="1:53" x14ac:dyDescent="0.25">
      <c r="A32" s="19" t="s">
        <v>11</v>
      </c>
      <c r="B32" s="19" t="s">
        <v>56</v>
      </c>
      <c r="C32" s="19">
        <v>34.5</v>
      </c>
      <c r="D32" s="20">
        <v>0.3</v>
      </c>
      <c r="E32" s="20">
        <f>D32*C32</f>
        <v>10.35</v>
      </c>
      <c r="F32" s="20">
        <f>C32-E32</f>
        <v>24.15</v>
      </c>
      <c r="G32" s="19">
        <v>0.06</v>
      </c>
      <c r="H32" s="19">
        <v>0.02</v>
      </c>
      <c r="I32" s="21">
        <f>F32/G32</f>
        <v>402.5</v>
      </c>
      <c r="J32" s="21">
        <f t="shared" si="1"/>
        <v>402.5</v>
      </c>
      <c r="K32" s="21">
        <f>AVERAGE(I32,M32)</f>
        <v>805</v>
      </c>
      <c r="L32" s="21">
        <f t="shared" si="2"/>
        <v>805</v>
      </c>
      <c r="M32" s="21">
        <f>F32/H32</f>
        <v>1207.5</v>
      </c>
      <c r="N32" s="21">
        <f t="shared" si="0"/>
        <v>1207.5</v>
      </c>
      <c r="W32" s="19"/>
      <c r="X32" s="19"/>
      <c r="Y32" s="19"/>
      <c r="Z32" s="19"/>
    </row>
    <row r="33" spans="1:53" x14ac:dyDescent="0.25">
      <c r="A33" s="19" t="s">
        <v>7</v>
      </c>
      <c r="B33" s="19" t="s">
        <v>56</v>
      </c>
      <c r="C33" s="19">
        <v>6</v>
      </c>
      <c r="D33" s="20">
        <v>0.1</v>
      </c>
      <c r="E33" s="20">
        <f>D33*C33</f>
        <v>0.60000000000000009</v>
      </c>
      <c r="F33" s="20">
        <f>C33-E33</f>
        <v>5.4</v>
      </c>
      <c r="G33" s="19">
        <v>0.06</v>
      </c>
      <c r="H33" s="19">
        <v>0.02</v>
      </c>
      <c r="I33" s="21">
        <f>F33/G33</f>
        <v>90.000000000000014</v>
      </c>
      <c r="J33" s="21">
        <f t="shared" si="1"/>
        <v>90.000000000000014</v>
      </c>
      <c r="K33" s="21">
        <f>AVERAGE(I33,M33)</f>
        <v>180</v>
      </c>
      <c r="L33" s="21">
        <f t="shared" si="2"/>
        <v>180</v>
      </c>
      <c r="M33" s="21">
        <f>F33/H33</f>
        <v>270</v>
      </c>
      <c r="N33" s="21">
        <f t="shared" si="0"/>
        <v>270</v>
      </c>
      <c r="W33" s="19"/>
      <c r="X33" s="19"/>
      <c r="Y33" s="19"/>
      <c r="Z33" s="19"/>
    </row>
    <row r="34" spans="1:53" x14ac:dyDescent="0.25">
      <c r="A34" s="19" t="s">
        <v>61</v>
      </c>
      <c r="B34" s="19" t="s">
        <v>56</v>
      </c>
      <c r="C34" s="19">
        <v>62.5</v>
      </c>
      <c r="D34" s="20">
        <v>0.4</v>
      </c>
      <c r="E34" s="20">
        <f>D34*C34</f>
        <v>25</v>
      </c>
      <c r="F34" s="20">
        <f>C34-E34</f>
        <v>37.5</v>
      </c>
      <c r="G34" s="19">
        <v>0.06</v>
      </c>
      <c r="H34" s="19">
        <v>0.02</v>
      </c>
      <c r="I34" s="21">
        <f>F34/G34</f>
        <v>625</v>
      </c>
      <c r="J34" s="21">
        <f t="shared" si="1"/>
        <v>625</v>
      </c>
      <c r="K34" s="21">
        <f>AVERAGE(I34,M34)</f>
        <v>1250</v>
      </c>
      <c r="L34" s="21">
        <f t="shared" si="2"/>
        <v>1250</v>
      </c>
      <c r="M34" s="21">
        <f>F34/H34</f>
        <v>1875</v>
      </c>
      <c r="N34" s="21">
        <f t="shared" si="0"/>
        <v>1875</v>
      </c>
      <c r="W34" s="19"/>
      <c r="X34" s="19"/>
      <c r="Y34" s="19"/>
      <c r="Z34" s="19"/>
    </row>
    <row r="35" spans="1:53" ht="18.75" x14ac:dyDescent="0.25">
      <c r="A35" s="24" t="s">
        <v>23</v>
      </c>
      <c r="B35" s="14"/>
      <c r="C35" s="19">
        <f>C34+C32</f>
        <v>97</v>
      </c>
      <c r="D35" s="20"/>
      <c r="E35" s="20"/>
      <c r="F35" s="20"/>
      <c r="J35" s="21">
        <f t="shared" si="1"/>
        <v>0</v>
      </c>
      <c r="L35" s="21">
        <f t="shared" si="2"/>
        <v>0</v>
      </c>
      <c r="N35" s="21">
        <f t="shared" si="0"/>
        <v>0</v>
      </c>
      <c r="W35" s="19"/>
      <c r="X35" s="19"/>
      <c r="Y35" s="19"/>
      <c r="Z35" s="19"/>
    </row>
    <row r="36" spans="1:53" x14ac:dyDescent="0.25">
      <c r="A36" s="19" t="s">
        <v>39</v>
      </c>
      <c r="B36" s="19" t="s">
        <v>62</v>
      </c>
      <c r="C36" s="19">
        <v>10</v>
      </c>
      <c r="D36" s="20">
        <v>0.15</v>
      </c>
      <c r="E36" s="20">
        <f>D36*C36</f>
        <v>1.5</v>
      </c>
      <c r="F36" s="20">
        <f>C36-E36</f>
        <v>8.5</v>
      </c>
      <c r="G36" s="19">
        <v>7.0000000000000007E-2</v>
      </c>
      <c r="H36" s="19">
        <v>3.5000000000000003E-2</v>
      </c>
      <c r="I36" s="21">
        <f>F36/G36</f>
        <v>121.42857142857142</v>
      </c>
      <c r="J36" s="21">
        <f t="shared" si="1"/>
        <v>0</v>
      </c>
      <c r="K36" s="21">
        <f>AVERAGE(I36,M36)</f>
        <v>182.14285714285711</v>
      </c>
      <c r="L36" s="21">
        <f t="shared" si="2"/>
        <v>0</v>
      </c>
      <c r="M36" s="21">
        <f>F36/H36</f>
        <v>242.85714285714283</v>
      </c>
      <c r="N36" s="21">
        <f t="shared" si="0"/>
        <v>0</v>
      </c>
      <c r="O36" s="21" t="s">
        <v>41</v>
      </c>
      <c r="W36" s="19"/>
      <c r="X36" s="19"/>
      <c r="Y36" s="19"/>
      <c r="Z36" s="19"/>
    </row>
    <row r="37" spans="1:53" s="42" customFormat="1" x14ac:dyDescent="0.25">
      <c r="A37" s="14" t="s">
        <v>6</v>
      </c>
      <c r="B37" s="14"/>
      <c r="C37" s="14"/>
      <c r="D37" s="15"/>
      <c r="E37" s="15"/>
      <c r="F37" s="14"/>
      <c r="G37" s="14"/>
      <c r="H37" s="14"/>
      <c r="I37" s="13">
        <f>SUM(J10:J36)</f>
        <v>3246.6033333333335</v>
      </c>
      <c r="J37" s="13"/>
      <c r="K37" s="13">
        <f>SUM(L10:L36)</f>
        <v>6130.876666666667</v>
      </c>
      <c r="L37" s="13"/>
      <c r="M37" s="13">
        <f>SUM(N10:N36)</f>
        <v>9015.15</v>
      </c>
      <c r="N37" s="13"/>
      <c r="O37" s="13"/>
      <c r="P37" s="13"/>
      <c r="Q37" s="14"/>
      <c r="R37" s="14"/>
      <c r="S37" s="14"/>
      <c r="T37" s="14"/>
      <c r="U37" s="14"/>
      <c r="V37" s="14"/>
      <c r="W37" s="14"/>
      <c r="X37" s="14"/>
      <c r="Y37" s="14"/>
      <c r="Z37" s="14"/>
      <c r="AA37" s="14"/>
    </row>
    <row r="38" spans="1:53" s="48" customFormat="1" x14ac:dyDescent="0.25">
      <c r="A38" s="45"/>
      <c r="B38" s="45"/>
      <c r="C38" s="45"/>
      <c r="D38" s="46"/>
      <c r="E38" s="46"/>
      <c r="F38" s="45"/>
      <c r="G38" s="45"/>
      <c r="H38" s="45"/>
      <c r="I38" s="47"/>
      <c r="J38" s="47"/>
      <c r="K38" s="47"/>
      <c r="L38" s="47"/>
      <c r="M38" s="47"/>
      <c r="N38" s="47"/>
      <c r="O38" s="47"/>
      <c r="P38" s="19"/>
      <c r="Q38" s="19"/>
      <c r="R38" s="19"/>
      <c r="S38" s="19"/>
      <c r="T38" s="19"/>
      <c r="U38" s="19"/>
      <c r="V38" s="19"/>
      <c r="W38" s="19"/>
      <c r="X38" s="19"/>
      <c r="Y38" s="19"/>
      <c r="Z38" s="19"/>
      <c r="AA38" s="19"/>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row>
    <row r="39" spans="1:53" ht="18.75" x14ac:dyDescent="0.25">
      <c r="A39" s="24" t="s">
        <v>45</v>
      </c>
      <c r="D39" s="20"/>
      <c r="E39" s="20"/>
      <c r="W39" s="19"/>
      <c r="X39" s="19"/>
      <c r="Y39" s="19"/>
      <c r="Z39" s="19"/>
    </row>
    <row r="40" spans="1:53" x14ac:dyDescent="0.25">
      <c r="A40" s="19" t="s">
        <v>1</v>
      </c>
      <c r="B40" s="19" t="s">
        <v>55</v>
      </c>
      <c r="C40" s="19">
        <v>11.85</v>
      </c>
      <c r="D40" s="20">
        <v>0.21</v>
      </c>
      <c r="E40" s="20">
        <f t="shared" ref="E40:E46" si="3">D40*C40</f>
        <v>2.4884999999999997</v>
      </c>
      <c r="F40" s="20">
        <f t="shared" ref="F40:F46" si="4">C40-E40</f>
        <v>9.3614999999999995</v>
      </c>
      <c r="G40" s="19">
        <v>7.0000000000000007E-2</v>
      </c>
      <c r="H40" s="19">
        <v>0.02</v>
      </c>
      <c r="I40" s="21">
        <f>F40/G40</f>
        <v>133.73571428571427</v>
      </c>
      <c r="J40" s="21">
        <f t="shared" ref="J40:J47" si="5">IF(B40="RECOMMEND ACCEPT",I40,0)</f>
        <v>0</v>
      </c>
      <c r="K40" s="21">
        <f>AVERAGE(I40,M40)</f>
        <v>300.90535714285716</v>
      </c>
      <c r="L40" s="21">
        <f t="shared" ref="L40:L47" si="6">IF(B40="RECOMMEND ACCEPT",K40,0)</f>
        <v>0</v>
      </c>
      <c r="M40" s="21">
        <f>F40/H40</f>
        <v>468.07499999999999</v>
      </c>
      <c r="N40" s="21">
        <f>IF(B40="RECOMMEND ACCEPT",M40,0)</f>
        <v>0</v>
      </c>
      <c r="O40" s="21" t="s">
        <v>41</v>
      </c>
      <c r="W40" s="19"/>
      <c r="X40" s="19"/>
      <c r="Y40" s="19"/>
      <c r="Z40" s="19"/>
    </row>
    <row r="41" spans="1:53" x14ac:dyDescent="0.25">
      <c r="A41" s="19" t="s">
        <v>2</v>
      </c>
      <c r="B41" s="19" t="s">
        <v>54</v>
      </c>
      <c r="C41" s="19">
        <v>11</v>
      </c>
      <c r="D41" s="20">
        <v>0.3</v>
      </c>
      <c r="E41" s="20">
        <f t="shared" si="3"/>
        <v>3.3</v>
      </c>
      <c r="F41" s="20">
        <f t="shared" si="4"/>
        <v>7.7</v>
      </c>
      <c r="G41" s="19">
        <v>7.0000000000000007E-2</v>
      </c>
      <c r="H41" s="19">
        <v>0.02</v>
      </c>
      <c r="I41" s="21">
        <f>F41/G41</f>
        <v>109.99999999999999</v>
      </c>
      <c r="J41" s="21">
        <f t="shared" si="5"/>
        <v>0</v>
      </c>
      <c r="K41" s="21">
        <f>AVERAGE(I41,M41)</f>
        <v>247.5</v>
      </c>
      <c r="L41" s="21">
        <f t="shared" si="6"/>
        <v>0</v>
      </c>
      <c r="M41" s="21">
        <f>F41/H41</f>
        <v>385</v>
      </c>
      <c r="N41" s="21">
        <f>IF(B41="RECOMMEND ACCEPT",M41,0)</f>
        <v>0</v>
      </c>
      <c r="W41" s="19"/>
      <c r="X41" s="19"/>
      <c r="Y41" s="19"/>
      <c r="Z41" s="19"/>
    </row>
    <row r="42" spans="1:53" x14ac:dyDescent="0.25">
      <c r="A42" s="19" t="s">
        <v>19</v>
      </c>
      <c r="B42" s="19" t="s">
        <v>56</v>
      </c>
      <c r="C42" s="19">
        <v>3.3</v>
      </c>
      <c r="D42" s="20">
        <v>0.15</v>
      </c>
      <c r="E42" s="20">
        <f t="shared" si="3"/>
        <v>0.49499999999999994</v>
      </c>
      <c r="F42" s="20">
        <f t="shared" si="4"/>
        <v>2.8049999999999997</v>
      </c>
      <c r="G42" s="19">
        <v>0.06</v>
      </c>
      <c r="H42" s="19">
        <v>0.02</v>
      </c>
      <c r="I42" s="21">
        <f>F42/G42</f>
        <v>46.75</v>
      </c>
      <c r="J42" s="21">
        <f t="shared" si="5"/>
        <v>46.75</v>
      </c>
      <c r="K42" s="21">
        <f>AVERAGE(I42,M42)</f>
        <v>93.499999999999986</v>
      </c>
      <c r="L42" s="21">
        <f t="shared" si="6"/>
        <v>93.499999999999986</v>
      </c>
      <c r="M42" s="21">
        <f>F42/H42</f>
        <v>140.24999999999997</v>
      </c>
      <c r="N42" s="21">
        <f>IF(B42="RECOMMEND ACCEPT",M42,0)</f>
        <v>140.24999999999997</v>
      </c>
      <c r="W42" s="19"/>
      <c r="X42" s="19"/>
      <c r="Y42" s="19"/>
      <c r="Z42" s="19"/>
    </row>
    <row r="43" spans="1:53" x14ac:dyDescent="0.25">
      <c r="A43" s="19" t="s">
        <v>52</v>
      </c>
      <c r="B43" s="19" t="s">
        <v>56</v>
      </c>
      <c r="C43" s="19">
        <v>1</v>
      </c>
      <c r="D43" s="20">
        <v>0.2</v>
      </c>
      <c r="E43" s="20">
        <f t="shared" si="3"/>
        <v>0.2</v>
      </c>
      <c r="F43" s="20">
        <f t="shared" si="4"/>
        <v>0.8</v>
      </c>
      <c r="G43" s="19">
        <v>0.06</v>
      </c>
      <c r="H43" s="19">
        <v>0.02</v>
      </c>
      <c r="I43" s="21">
        <f>F43/G43</f>
        <v>13.333333333333334</v>
      </c>
      <c r="J43" s="21">
        <f t="shared" si="5"/>
        <v>13.333333333333334</v>
      </c>
      <c r="K43" s="21">
        <f t="shared" ref="K43:K51" si="7">AVERAGE(I43,M43)</f>
        <v>26.666666666666668</v>
      </c>
      <c r="L43" s="21">
        <f t="shared" si="6"/>
        <v>26.666666666666668</v>
      </c>
      <c r="M43" s="21">
        <f>F43/H43</f>
        <v>40</v>
      </c>
      <c r="N43" s="21">
        <f>IF(B43="RECOMMEND ACCEPT",M43,0)</f>
        <v>40</v>
      </c>
      <c r="O43" s="21" t="s">
        <v>41</v>
      </c>
      <c r="W43" s="19"/>
      <c r="X43" s="19"/>
      <c r="Y43" s="19"/>
      <c r="Z43" s="19"/>
    </row>
    <row r="44" spans="1:53" x14ac:dyDescent="0.25">
      <c r="A44" s="19" t="s">
        <v>5</v>
      </c>
      <c r="B44" s="19" t="s">
        <v>56</v>
      </c>
      <c r="C44" s="19">
        <v>24</v>
      </c>
      <c r="D44" s="20">
        <v>0.4</v>
      </c>
      <c r="E44" s="20">
        <f t="shared" si="3"/>
        <v>9.6000000000000014</v>
      </c>
      <c r="F44" s="20">
        <f t="shared" si="4"/>
        <v>14.399999999999999</v>
      </c>
      <c r="G44" s="19">
        <v>0.06</v>
      </c>
      <c r="H44" s="19">
        <v>0.02</v>
      </c>
      <c r="I44" s="21">
        <f>F44/G44</f>
        <v>239.99999999999997</v>
      </c>
      <c r="J44" s="21">
        <f t="shared" si="5"/>
        <v>239.99999999999997</v>
      </c>
      <c r="K44" s="21">
        <f t="shared" si="7"/>
        <v>479.99999999999994</v>
      </c>
      <c r="L44" s="21">
        <f t="shared" si="6"/>
        <v>479.99999999999994</v>
      </c>
      <c r="M44" s="21">
        <f>F44/H44</f>
        <v>719.99999999999989</v>
      </c>
      <c r="N44" s="21">
        <f>IF(B44="RECOMMEND ACCEPT",M44,0)</f>
        <v>719.99999999999989</v>
      </c>
      <c r="W44" s="19"/>
      <c r="X44" s="19"/>
      <c r="Y44" s="19"/>
      <c r="Z44" s="19"/>
    </row>
    <row r="45" spans="1:53" x14ac:dyDescent="0.25">
      <c r="A45" s="19" t="s">
        <v>73</v>
      </c>
      <c r="B45" s="19" t="s">
        <v>56</v>
      </c>
      <c r="C45" s="19">
        <v>24</v>
      </c>
      <c r="D45" s="20">
        <v>0.4</v>
      </c>
      <c r="E45" s="20">
        <f t="shared" si="3"/>
        <v>9.6000000000000014</v>
      </c>
      <c r="F45" s="20">
        <f t="shared" si="4"/>
        <v>14.399999999999999</v>
      </c>
      <c r="G45" s="19">
        <v>0.06</v>
      </c>
      <c r="H45" s="19">
        <v>0.02</v>
      </c>
      <c r="I45" s="21">
        <v>170</v>
      </c>
      <c r="J45" s="21">
        <f t="shared" si="5"/>
        <v>170</v>
      </c>
      <c r="K45" s="21">
        <f t="shared" si="7"/>
        <v>170</v>
      </c>
      <c r="L45" s="21">
        <f t="shared" si="6"/>
        <v>170</v>
      </c>
      <c r="M45" s="21">
        <v>170</v>
      </c>
      <c r="W45" s="19"/>
      <c r="X45" s="19"/>
      <c r="Y45" s="19"/>
      <c r="Z45" s="19"/>
    </row>
    <row r="46" spans="1:53" ht="30" x14ac:dyDescent="0.25">
      <c r="A46" s="19" t="s">
        <v>72</v>
      </c>
      <c r="B46" s="19" t="s">
        <v>55</v>
      </c>
      <c r="C46" s="19">
        <v>32</v>
      </c>
      <c r="D46" s="20">
        <v>0.3</v>
      </c>
      <c r="E46" s="20">
        <f t="shared" si="3"/>
        <v>9.6</v>
      </c>
      <c r="F46" s="20">
        <f t="shared" si="4"/>
        <v>22.4</v>
      </c>
      <c r="G46" s="19">
        <v>0.06</v>
      </c>
      <c r="H46" s="19">
        <v>0.02</v>
      </c>
      <c r="I46" s="21">
        <f>F46/G46</f>
        <v>373.33333333333331</v>
      </c>
      <c r="J46" s="21">
        <f t="shared" si="5"/>
        <v>0</v>
      </c>
      <c r="K46" s="21">
        <f t="shared" si="7"/>
        <v>746.66666666666663</v>
      </c>
      <c r="L46" s="21">
        <f t="shared" si="6"/>
        <v>0</v>
      </c>
      <c r="M46" s="21">
        <f>F46/H46</f>
        <v>1120</v>
      </c>
      <c r="N46" s="21">
        <f>IF(B46="RECOMMEND ACCEPT",M46,0)</f>
        <v>0</v>
      </c>
      <c r="O46" s="21" t="s">
        <v>58</v>
      </c>
      <c r="W46" s="19"/>
      <c r="X46" s="19"/>
      <c r="Y46" s="19"/>
      <c r="Z46" s="19"/>
    </row>
    <row r="47" spans="1:53" ht="30" x14ac:dyDescent="0.25">
      <c r="A47" s="19" t="s">
        <v>74</v>
      </c>
      <c r="B47" s="19" t="s">
        <v>54</v>
      </c>
      <c r="D47" s="20"/>
      <c r="E47" s="20"/>
      <c r="F47" s="20"/>
      <c r="I47" s="21">
        <v>800</v>
      </c>
      <c r="J47" s="21">
        <f t="shared" si="5"/>
        <v>0</v>
      </c>
      <c r="K47" s="21">
        <v>800</v>
      </c>
      <c r="L47" s="21">
        <f t="shared" si="6"/>
        <v>0</v>
      </c>
      <c r="M47" s="21">
        <v>800</v>
      </c>
      <c r="O47" s="21" t="s">
        <v>92</v>
      </c>
      <c r="W47" s="19"/>
      <c r="X47" s="19"/>
      <c r="Y47" s="19"/>
      <c r="Z47" s="19"/>
    </row>
    <row r="48" spans="1:53" x14ac:dyDescent="0.25">
      <c r="A48" s="63" t="s">
        <v>91</v>
      </c>
      <c r="D48" s="20"/>
      <c r="E48" s="20"/>
      <c r="F48" s="20"/>
      <c r="W48" s="19"/>
      <c r="X48" s="19"/>
      <c r="Y48" s="19"/>
      <c r="Z48" s="19"/>
    </row>
    <row r="49" spans="1:53" ht="30" x14ac:dyDescent="0.25">
      <c r="A49" s="19" t="s">
        <v>93</v>
      </c>
      <c r="B49" s="19" t="s">
        <v>54</v>
      </c>
      <c r="C49" s="19">
        <v>144</v>
      </c>
      <c r="D49" s="19">
        <v>0.6</v>
      </c>
      <c r="E49" s="20">
        <f>D49*C49</f>
        <v>86.399999999999991</v>
      </c>
      <c r="F49" s="20">
        <f>C49-E49</f>
        <v>57.600000000000009</v>
      </c>
      <c r="G49" s="19">
        <v>0.08</v>
      </c>
      <c r="H49" s="19">
        <v>0.02</v>
      </c>
      <c r="I49" s="21">
        <f>F49/G49</f>
        <v>720.00000000000011</v>
      </c>
      <c r="J49" s="21">
        <f>IF(B49="RECOMMEND ACCEPT",I49,0)</f>
        <v>0</v>
      </c>
      <c r="K49" s="21">
        <f t="shared" si="7"/>
        <v>1800.0000000000002</v>
      </c>
      <c r="L49" s="21">
        <f>IF(B49="RECOMMEND ACCEPT",K49,0)</f>
        <v>0</v>
      </c>
      <c r="M49" s="21">
        <f>F49/H49</f>
        <v>2880.0000000000005</v>
      </c>
      <c r="N49" s="21">
        <f>IF(B49="RECOMMEND ACCEPT",M49,0)</f>
        <v>0</v>
      </c>
      <c r="O49" s="21" t="s">
        <v>59</v>
      </c>
    </row>
    <row r="50" spans="1:53" x14ac:dyDescent="0.25">
      <c r="A50" s="19" t="s">
        <v>66</v>
      </c>
      <c r="B50" s="19" t="s">
        <v>54</v>
      </c>
      <c r="C50" s="19">
        <v>10.3</v>
      </c>
      <c r="D50" s="19">
        <v>0.4</v>
      </c>
      <c r="E50" s="20">
        <f>D50*C50</f>
        <v>4.12</v>
      </c>
      <c r="F50" s="20">
        <f>C50-E50</f>
        <v>6.1800000000000006</v>
      </c>
      <c r="G50" s="19">
        <v>0.06</v>
      </c>
      <c r="H50" s="19">
        <v>0.02</v>
      </c>
      <c r="I50" s="21">
        <f>F50/G50</f>
        <v>103.00000000000001</v>
      </c>
      <c r="J50" s="21">
        <f>IF(B50="RECOMMEND ACCEPT",I50,0)</f>
        <v>0</v>
      </c>
      <c r="K50" s="21">
        <f t="shared" si="7"/>
        <v>206</v>
      </c>
      <c r="L50" s="21">
        <f>IF(B50="RECOMMEND ACCEPT",K50,0)</f>
        <v>0</v>
      </c>
      <c r="M50" s="21">
        <f>F50/H50</f>
        <v>309</v>
      </c>
      <c r="N50" s="21">
        <f>IF(B50="RECOMMEND ACCEPT",M50,0)</f>
        <v>0</v>
      </c>
      <c r="W50" s="19"/>
      <c r="X50" s="19"/>
      <c r="Y50" s="19"/>
      <c r="Z50" s="19"/>
    </row>
    <row r="51" spans="1:53" x14ac:dyDescent="0.25">
      <c r="A51" s="19" t="s">
        <v>60</v>
      </c>
      <c r="B51" s="19" t="s">
        <v>54</v>
      </c>
      <c r="C51" s="19">
        <v>3.2</v>
      </c>
      <c r="D51" s="19">
        <v>0.15</v>
      </c>
      <c r="E51" s="20">
        <f>D51*C51</f>
        <v>0.48</v>
      </c>
      <c r="F51" s="20">
        <f>C51-E51</f>
        <v>2.72</v>
      </c>
      <c r="G51" s="19">
        <v>0.06</v>
      </c>
      <c r="H51" s="19">
        <v>0.02</v>
      </c>
      <c r="I51" s="21">
        <f>F51/G51</f>
        <v>45.333333333333336</v>
      </c>
      <c r="J51" s="21">
        <f>IF(B51="RECOMMEND ACCEPT",I51,0)</f>
        <v>0</v>
      </c>
      <c r="K51" s="21">
        <f t="shared" si="7"/>
        <v>90.666666666666671</v>
      </c>
      <c r="L51" s="21">
        <f>IF(B51="RECOMMEND ACCEPT",K51,0)</f>
        <v>0</v>
      </c>
      <c r="M51" s="21">
        <f>F51/H51</f>
        <v>136</v>
      </c>
      <c r="N51" s="21">
        <f>IF(B51="RECOMMEND ACCEPT",M51,0)</f>
        <v>0</v>
      </c>
      <c r="W51" s="19"/>
      <c r="X51" s="19"/>
      <c r="Y51" s="19"/>
      <c r="Z51" s="19"/>
    </row>
    <row r="52" spans="1:53" x14ac:dyDescent="0.25">
      <c r="A52" s="14" t="s">
        <v>65</v>
      </c>
      <c r="B52" s="25"/>
      <c r="D52" s="20"/>
      <c r="E52" s="20"/>
      <c r="I52" s="13">
        <f>SUM(J40:J51)</f>
        <v>470.08333333333331</v>
      </c>
      <c r="J52" s="13"/>
      <c r="K52" s="13">
        <f>SUM(L40:L51)</f>
        <v>770.16666666666663</v>
      </c>
      <c r="L52" s="13"/>
      <c r="M52" s="13">
        <f>SUM(N40:N51)</f>
        <v>900.24999999999989</v>
      </c>
      <c r="N52" s="13"/>
      <c r="W52" s="19"/>
      <c r="X52" s="19"/>
      <c r="Y52" s="19"/>
      <c r="Z52" s="19"/>
    </row>
    <row r="53" spans="1:53" x14ac:dyDescent="0.25">
      <c r="A53" s="14"/>
      <c r="B53" s="25"/>
      <c r="D53" s="20"/>
      <c r="E53" s="20"/>
      <c r="I53" s="13"/>
      <c r="J53" s="13"/>
      <c r="K53" s="13"/>
      <c r="L53" s="13"/>
      <c r="M53" s="13"/>
      <c r="N53" s="13"/>
      <c r="W53" s="19"/>
      <c r="X53" s="19"/>
      <c r="Y53" s="19"/>
      <c r="Z53" s="19"/>
    </row>
    <row r="54" spans="1:53" s="48" customFormat="1" x14ac:dyDescent="0.25">
      <c r="A54" s="49"/>
      <c r="C54" s="45"/>
      <c r="D54" s="46"/>
      <c r="E54" s="46"/>
      <c r="F54" s="45"/>
      <c r="G54" s="45"/>
      <c r="H54" s="45"/>
      <c r="I54" s="50"/>
      <c r="J54" s="50"/>
      <c r="K54" s="50"/>
      <c r="L54" s="50"/>
      <c r="M54" s="50"/>
      <c r="N54" s="50"/>
      <c r="O54" s="47"/>
      <c r="P54" s="19"/>
      <c r="Q54" s="19"/>
      <c r="R54" s="19"/>
      <c r="S54" s="19"/>
      <c r="T54" s="19"/>
      <c r="U54" s="19"/>
      <c r="V54" s="19"/>
      <c r="W54" s="19"/>
      <c r="X54" s="19"/>
      <c r="Y54" s="19"/>
      <c r="Z54" s="19"/>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row>
    <row r="55" spans="1:53" x14ac:dyDescent="0.25">
      <c r="A55" s="14"/>
      <c r="B55" s="42" t="s">
        <v>76</v>
      </c>
      <c r="C55" s="15" t="s">
        <v>49</v>
      </c>
      <c r="D55" s="14" t="s">
        <v>77</v>
      </c>
      <c r="E55" s="25"/>
      <c r="F55" s="25"/>
      <c r="I55" s="13"/>
      <c r="J55" s="13"/>
      <c r="K55" s="13"/>
      <c r="L55" s="13"/>
      <c r="M55" s="13"/>
      <c r="N55" s="13"/>
      <c r="W55" s="19"/>
      <c r="X55" s="19"/>
      <c r="Y55" s="19"/>
      <c r="Z55" s="19"/>
    </row>
    <row r="56" spans="1:53" x14ac:dyDescent="0.25">
      <c r="A56" s="14" t="s">
        <v>82</v>
      </c>
      <c r="B56" s="21">
        <f>$B$3</f>
        <v>5940</v>
      </c>
      <c r="C56" s="21">
        <f>$B$3</f>
        <v>5940</v>
      </c>
      <c r="D56" s="21">
        <f>$B$3</f>
        <v>5940</v>
      </c>
      <c r="E56" s="20"/>
      <c r="Q56" s="26"/>
      <c r="W56" s="19"/>
      <c r="X56" s="19"/>
      <c r="Y56" s="19"/>
      <c r="Z56" s="19"/>
      <c r="AA56" s="19"/>
    </row>
    <row r="57" spans="1:53" s="42" customFormat="1" x14ac:dyDescent="0.25">
      <c r="A57" s="14" t="s">
        <v>80</v>
      </c>
      <c r="B57" s="21">
        <f>SUM($I$52,$I$37)</f>
        <v>3716.686666666667</v>
      </c>
      <c r="C57" s="21">
        <f>SUM($K$52,$K$37)</f>
        <v>6901.043333333334</v>
      </c>
      <c r="D57" s="21">
        <f>SUM($M$52,$M$37)</f>
        <v>9915.4</v>
      </c>
      <c r="G57" s="14"/>
      <c r="H57" s="14"/>
      <c r="N57" s="13"/>
      <c r="O57" s="13"/>
      <c r="P57" s="14"/>
      <c r="Q57" s="62"/>
      <c r="R57" s="14"/>
      <c r="S57" s="14"/>
      <c r="T57" s="14"/>
      <c r="U57" s="14"/>
      <c r="V57" s="14"/>
      <c r="W57" s="14"/>
      <c r="X57" s="14"/>
      <c r="Y57" s="14"/>
      <c r="Z57" s="14"/>
      <c r="AA57" s="14"/>
    </row>
    <row r="58" spans="1:53" x14ac:dyDescent="0.25">
      <c r="D58" s="20"/>
      <c r="E58" s="20"/>
      <c r="W58" s="19"/>
      <c r="X58" s="19"/>
      <c r="Y58" s="19"/>
      <c r="Z58" s="19"/>
      <c r="AA58" s="19"/>
    </row>
    <row r="59" spans="1:53" s="55" customFormat="1" x14ac:dyDescent="0.25">
      <c r="A59" s="51"/>
      <c r="B59" s="52"/>
      <c r="C59" s="52"/>
      <c r="D59" s="53"/>
      <c r="E59" s="53"/>
      <c r="F59" s="52"/>
      <c r="G59" s="52"/>
      <c r="H59" s="52"/>
      <c r="I59" s="54"/>
      <c r="J59" s="54"/>
      <c r="K59" s="54"/>
      <c r="L59" s="54"/>
      <c r="M59" s="54"/>
      <c r="N59" s="54"/>
      <c r="O59" s="54"/>
      <c r="P59" s="19"/>
      <c r="Q59" s="19"/>
      <c r="R59" s="19"/>
      <c r="S59" s="19"/>
      <c r="T59" s="19"/>
      <c r="U59" s="19"/>
      <c r="V59" s="19"/>
      <c r="W59" s="19"/>
      <c r="X59" s="19"/>
      <c r="Y59" s="19"/>
      <c r="Z59" s="19"/>
      <c r="AA59" s="19"/>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row>
    <row r="60" spans="1:53" customFormat="1" ht="21" x14ac:dyDescent="0.35">
      <c r="A60" s="9" t="s">
        <v>9</v>
      </c>
      <c r="B60" s="1"/>
      <c r="C60" s="4"/>
      <c r="D60" s="1"/>
      <c r="E60" s="1"/>
      <c r="F60" s="1"/>
      <c r="G60" s="1"/>
      <c r="H60" s="1"/>
      <c r="I60" s="1"/>
      <c r="J60" s="1"/>
      <c r="K60" s="1"/>
      <c r="L60" s="1"/>
      <c r="M60" s="1"/>
      <c r="N60" s="1"/>
      <c r="O60" s="1"/>
    </row>
    <row r="61" spans="1:53" customFormat="1" x14ac:dyDescent="0.25">
      <c r="A61" s="1" t="s">
        <v>10</v>
      </c>
      <c r="B61" s="1"/>
      <c r="C61" s="3">
        <v>48</v>
      </c>
      <c r="D61" s="1"/>
      <c r="E61" s="1"/>
      <c r="F61" s="1"/>
      <c r="G61" s="1"/>
      <c r="H61" s="1"/>
      <c r="I61" s="1"/>
      <c r="J61" s="1"/>
      <c r="K61" s="1"/>
      <c r="L61" s="1"/>
      <c r="M61" s="1"/>
      <c r="N61" s="1"/>
      <c r="O61" s="1"/>
    </row>
    <row r="62" spans="1:53" customFormat="1" x14ac:dyDescent="0.25">
      <c r="A62" s="1" t="s">
        <v>20</v>
      </c>
      <c r="B62" s="1"/>
      <c r="C62" s="3">
        <v>70</v>
      </c>
      <c r="D62" s="1"/>
      <c r="E62" s="1"/>
      <c r="F62" s="1"/>
      <c r="G62" s="1"/>
      <c r="H62" s="1"/>
      <c r="I62" s="1"/>
      <c r="J62" s="1"/>
      <c r="K62" s="1"/>
      <c r="L62" s="1"/>
      <c r="M62" s="1"/>
      <c r="N62" s="1"/>
      <c r="O62" s="1"/>
    </row>
    <row r="63" spans="1:53" customFormat="1" x14ac:dyDescent="0.25">
      <c r="A63" s="1"/>
      <c r="B63" s="1"/>
      <c r="C63" s="3"/>
      <c r="D63" s="1"/>
      <c r="E63" s="1"/>
      <c r="F63" s="1"/>
      <c r="G63" s="1"/>
      <c r="H63" s="1"/>
      <c r="I63" s="1"/>
      <c r="J63" s="1"/>
      <c r="K63" s="1"/>
      <c r="L63" s="1"/>
      <c r="M63" s="1"/>
      <c r="N63" s="1"/>
      <c r="O63" s="1"/>
    </row>
    <row r="64" spans="1:53" customFormat="1" x14ac:dyDescent="0.25">
      <c r="A64" s="2" t="s">
        <v>6</v>
      </c>
      <c r="B64" s="1"/>
      <c r="C64" s="4">
        <f>SUM(C61:C62)</f>
        <v>118</v>
      </c>
      <c r="D64" s="1"/>
      <c r="E64" s="1"/>
      <c r="F64" s="1"/>
      <c r="G64" s="1"/>
      <c r="H64" s="1"/>
      <c r="I64" s="1"/>
      <c r="J64" s="1"/>
      <c r="K64" s="1"/>
      <c r="L64" s="1"/>
      <c r="M64" s="1"/>
      <c r="N64" s="1"/>
      <c r="O64" s="1"/>
    </row>
    <row r="65" spans="1:53" s="57" customFormat="1" x14ac:dyDescent="0.25">
      <c r="A65" s="12"/>
      <c r="B65" s="12"/>
      <c r="C65" s="56"/>
      <c r="D65" s="12"/>
      <c r="E65" s="12"/>
      <c r="F65" s="12"/>
      <c r="G65" s="12"/>
      <c r="H65" s="12"/>
      <c r="I65" s="12"/>
      <c r="J65" s="12"/>
      <c r="K65" s="12"/>
      <c r="L65" s="12"/>
      <c r="M65" s="12"/>
      <c r="N65" s="12"/>
      <c r="O65" s="12"/>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1:53" customFormat="1" ht="21" x14ac:dyDescent="0.35">
      <c r="A66" s="9" t="s">
        <v>67</v>
      </c>
      <c r="B66" s="1"/>
      <c r="C66" s="3"/>
      <c r="D66" s="1"/>
      <c r="E66" s="1"/>
      <c r="F66" s="1"/>
      <c r="G66" s="1"/>
      <c r="H66" s="1"/>
      <c r="I66" s="1"/>
      <c r="J66" s="1"/>
      <c r="K66" s="1"/>
      <c r="L66" s="1"/>
      <c r="M66" s="1"/>
      <c r="N66" s="1"/>
      <c r="O66" s="1"/>
    </row>
    <row r="67" spans="1:53" s="61" customFormat="1" ht="15.75" x14ac:dyDescent="0.25">
      <c r="A67" s="59" t="s">
        <v>68</v>
      </c>
      <c r="B67" s="59"/>
      <c r="C67" s="60"/>
      <c r="D67" s="59"/>
      <c r="E67" s="59"/>
      <c r="F67" s="59"/>
      <c r="G67" s="59"/>
      <c r="H67" s="59"/>
      <c r="I67" s="59"/>
      <c r="J67" s="59"/>
      <c r="K67" s="59"/>
      <c r="L67" s="59"/>
      <c r="M67" s="59"/>
      <c r="N67" s="59"/>
      <c r="O67" s="59"/>
    </row>
    <row r="68" spans="1:53" customFormat="1" ht="15.75" x14ac:dyDescent="0.25">
      <c r="A68" s="58" t="s">
        <v>25</v>
      </c>
      <c r="B68" s="1" t="s">
        <v>56</v>
      </c>
      <c r="C68" s="3">
        <v>4</v>
      </c>
      <c r="D68" s="1"/>
      <c r="E68" s="1"/>
      <c r="F68" s="1"/>
      <c r="G68" s="1"/>
      <c r="H68" s="1"/>
      <c r="I68" s="1"/>
      <c r="J68" s="1"/>
      <c r="K68" s="1"/>
      <c r="L68" s="1"/>
      <c r="M68" s="1"/>
      <c r="N68" s="1"/>
      <c r="O68" s="1"/>
    </row>
    <row r="69" spans="1:53" customFormat="1" x14ac:dyDescent="0.25">
      <c r="A69" s="1" t="s">
        <v>24</v>
      </c>
      <c r="B69" s="1" t="s">
        <v>56</v>
      </c>
      <c r="C69" s="3">
        <v>95</v>
      </c>
      <c r="D69" s="1"/>
      <c r="E69" s="1"/>
      <c r="F69" s="1"/>
      <c r="G69" s="1"/>
      <c r="H69" s="1"/>
      <c r="I69" s="1"/>
      <c r="J69" s="1"/>
      <c r="K69" s="1"/>
      <c r="L69" s="1"/>
      <c r="M69" s="1"/>
      <c r="N69" s="1"/>
      <c r="O69" s="1"/>
    </row>
    <row r="70" spans="1:53" customFormat="1" x14ac:dyDescent="0.25">
      <c r="A70" s="1" t="s">
        <v>26</v>
      </c>
      <c r="B70" s="1" t="s">
        <v>56</v>
      </c>
      <c r="C70" s="3">
        <v>87</v>
      </c>
      <c r="D70" s="1"/>
      <c r="E70" s="1"/>
      <c r="F70" s="1"/>
      <c r="G70" s="1"/>
      <c r="H70" s="1"/>
      <c r="I70" s="1"/>
      <c r="J70" s="1"/>
      <c r="K70" s="1"/>
      <c r="L70" s="1"/>
      <c r="M70" s="1"/>
      <c r="N70" s="1"/>
      <c r="O70" s="1"/>
    </row>
    <row r="71" spans="1:53" customFormat="1" x14ac:dyDescent="0.25">
      <c r="A71" s="1" t="s">
        <v>28</v>
      </c>
      <c r="B71" s="1" t="s">
        <v>56</v>
      </c>
      <c r="C71" s="3">
        <v>24</v>
      </c>
      <c r="D71" s="1"/>
      <c r="E71" s="1"/>
      <c r="F71" s="1"/>
      <c r="G71" s="1"/>
      <c r="H71" s="1"/>
      <c r="I71" s="1"/>
      <c r="J71" s="1"/>
      <c r="K71" s="1"/>
      <c r="L71" s="1"/>
      <c r="M71" s="1"/>
      <c r="N71" s="1"/>
      <c r="O71" s="1"/>
    </row>
    <row r="72" spans="1:53" customFormat="1" x14ac:dyDescent="0.25">
      <c r="A72" s="1" t="s">
        <v>22</v>
      </c>
      <c r="B72" s="1" t="s">
        <v>56</v>
      </c>
      <c r="C72" s="3">
        <v>35</v>
      </c>
      <c r="D72" s="1"/>
      <c r="E72" s="1"/>
      <c r="F72" s="1"/>
      <c r="G72" s="1"/>
      <c r="H72" s="1"/>
      <c r="I72" s="1"/>
      <c r="J72" s="1"/>
      <c r="K72" s="1"/>
      <c r="L72" s="1"/>
      <c r="M72" s="1"/>
      <c r="N72" s="1"/>
      <c r="O72" s="1"/>
    </row>
    <row r="73" spans="1:53" customFormat="1" x14ac:dyDescent="0.25">
      <c r="A73" s="1" t="s">
        <v>27</v>
      </c>
      <c r="B73" s="1" t="s">
        <v>56</v>
      </c>
      <c r="C73" s="3">
        <v>14</v>
      </c>
      <c r="D73" s="1"/>
      <c r="E73" s="1"/>
      <c r="F73" s="1"/>
      <c r="G73" s="1"/>
      <c r="H73" s="1"/>
      <c r="I73" s="1"/>
      <c r="J73" s="1"/>
      <c r="K73" s="1"/>
      <c r="L73" s="1"/>
      <c r="M73" s="1"/>
      <c r="N73" s="1"/>
      <c r="O73" s="1"/>
    </row>
    <row r="74" spans="1:53" customFormat="1" x14ac:dyDescent="0.25">
      <c r="A74" s="1" t="s">
        <v>27</v>
      </c>
      <c r="B74" s="1" t="s">
        <v>55</v>
      </c>
      <c r="C74" s="3">
        <v>30</v>
      </c>
      <c r="D74" s="1"/>
      <c r="E74" s="1"/>
      <c r="F74" s="1"/>
      <c r="G74" s="1"/>
      <c r="H74" s="1"/>
      <c r="I74" s="1"/>
      <c r="J74" s="1"/>
      <c r="K74" s="1"/>
      <c r="L74" s="1"/>
      <c r="M74" s="1"/>
      <c r="N74" s="1"/>
      <c r="O74" s="1"/>
    </row>
    <row r="75" spans="1:53" customFormat="1" x14ac:dyDescent="0.25">
      <c r="A75" s="1" t="s">
        <v>29</v>
      </c>
      <c r="B75" s="1" t="s">
        <v>56</v>
      </c>
      <c r="C75" s="3">
        <v>57</v>
      </c>
      <c r="D75" s="1"/>
      <c r="E75" s="1"/>
      <c r="F75" s="1"/>
      <c r="G75" s="1"/>
      <c r="H75" s="1"/>
      <c r="I75" s="1"/>
      <c r="J75" s="1"/>
      <c r="K75" s="1"/>
      <c r="L75" s="1"/>
      <c r="M75" s="1"/>
      <c r="N75" s="1"/>
      <c r="O75" s="1"/>
    </row>
    <row r="76" spans="1:53" customFormat="1" x14ac:dyDescent="0.25">
      <c r="A76" s="1" t="s">
        <v>30</v>
      </c>
      <c r="B76" s="1" t="s">
        <v>56</v>
      </c>
      <c r="C76" s="3">
        <v>260</v>
      </c>
      <c r="D76" s="1"/>
      <c r="E76" s="1"/>
      <c r="F76" s="1"/>
      <c r="G76" s="1"/>
      <c r="H76" s="1"/>
      <c r="I76" s="1"/>
      <c r="J76" s="1"/>
      <c r="K76" s="1"/>
      <c r="L76" s="1"/>
      <c r="M76" s="1"/>
      <c r="N76" s="1"/>
      <c r="O76" s="1"/>
    </row>
    <row r="77" spans="1:53" customFormat="1" x14ac:dyDescent="0.25">
      <c r="A77" s="1" t="s">
        <v>31</v>
      </c>
      <c r="B77" s="1" t="s">
        <v>56</v>
      </c>
      <c r="C77" s="3">
        <v>78</v>
      </c>
      <c r="D77" s="1"/>
      <c r="E77" s="1"/>
      <c r="F77" s="1"/>
      <c r="G77" s="1"/>
      <c r="H77" s="1"/>
      <c r="I77" s="1"/>
      <c r="J77" s="1"/>
      <c r="K77" s="1"/>
      <c r="L77" s="1"/>
      <c r="M77" s="1"/>
      <c r="N77" s="1"/>
      <c r="O77" s="1"/>
    </row>
    <row r="78" spans="1:53" customFormat="1" x14ac:dyDescent="0.25">
      <c r="A78" s="1" t="s">
        <v>70</v>
      </c>
      <c r="B78" s="1"/>
      <c r="C78" s="3">
        <f>SUM(C68:C77)</f>
        <v>684</v>
      </c>
      <c r="D78" s="1"/>
      <c r="E78" s="1"/>
      <c r="F78" s="5"/>
      <c r="G78" s="1"/>
      <c r="H78" s="1"/>
      <c r="I78" s="1"/>
      <c r="J78" s="1"/>
      <c r="K78" s="1"/>
      <c r="L78" s="1"/>
      <c r="M78" s="1"/>
      <c r="N78" s="1"/>
      <c r="O78" s="1"/>
    </row>
    <row r="79" spans="1:53" customFormat="1" x14ac:dyDescent="0.25">
      <c r="A79" s="2" t="s">
        <v>71</v>
      </c>
      <c r="B79" s="1"/>
      <c r="C79" s="4">
        <f>SUM(C68:C77)-C74</f>
        <v>654</v>
      </c>
      <c r="D79" s="1"/>
      <c r="E79" s="1"/>
      <c r="F79" s="5"/>
      <c r="G79" s="1"/>
      <c r="H79" s="1"/>
      <c r="I79" s="1"/>
      <c r="J79" s="1"/>
      <c r="K79" s="1"/>
      <c r="L79" s="1"/>
      <c r="M79" s="1"/>
      <c r="N79" s="1"/>
      <c r="O79" s="1"/>
    </row>
    <row r="80" spans="1:53" s="8" customFormat="1" x14ac:dyDescent="0.25">
      <c r="A80" s="6"/>
      <c r="B80" s="7"/>
      <c r="C80" s="11"/>
      <c r="D80" s="7"/>
      <c r="E80" s="7"/>
      <c r="F80" s="7"/>
      <c r="G80" s="7"/>
      <c r="H80" s="7"/>
      <c r="I80" s="7"/>
      <c r="J80" s="7"/>
      <c r="K80" s="7"/>
      <c r="L80" s="7"/>
      <c r="M80" s="7"/>
      <c r="N80" s="7"/>
      <c r="O80" s="7"/>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1:26" customFormat="1" ht="21" x14ac:dyDescent="0.35">
      <c r="A81" s="9" t="s">
        <v>8</v>
      </c>
      <c r="B81" s="1"/>
      <c r="C81" s="3"/>
      <c r="D81" s="1"/>
      <c r="E81" s="1"/>
      <c r="F81" s="1"/>
      <c r="G81" s="1"/>
      <c r="H81" s="1"/>
      <c r="I81" s="1"/>
      <c r="J81" s="1"/>
      <c r="K81" s="1"/>
      <c r="L81" s="1"/>
      <c r="M81" s="1"/>
      <c r="N81" s="1"/>
      <c r="O81" s="1"/>
    </row>
    <row r="82" spans="1:26" customFormat="1" ht="15.75" x14ac:dyDescent="0.25">
      <c r="A82" s="59" t="s">
        <v>68</v>
      </c>
      <c r="B82" s="1"/>
      <c r="C82" s="3">
        <v>26</v>
      </c>
      <c r="D82" s="1"/>
      <c r="E82" s="1"/>
      <c r="F82" s="1"/>
      <c r="G82" s="1"/>
      <c r="H82" s="1"/>
      <c r="I82" s="1"/>
      <c r="J82" s="1"/>
      <c r="K82" s="1"/>
      <c r="L82" s="1"/>
      <c r="M82" s="1"/>
      <c r="N82" s="1"/>
      <c r="O82" s="1"/>
    </row>
    <row r="83" spans="1:26" s="10" customFormat="1" x14ac:dyDescent="0.25">
      <c r="A83" s="2" t="s">
        <v>6</v>
      </c>
      <c r="B83" s="2"/>
      <c r="C83" s="4">
        <f>SUM(C82:C82)</f>
        <v>26</v>
      </c>
      <c r="D83" s="2"/>
      <c r="E83" s="4"/>
      <c r="F83" s="2"/>
      <c r="G83" s="2"/>
      <c r="H83" s="2"/>
      <c r="I83" s="2"/>
      <c r="J83" s="2"/>
      <c r="K83" s="2"/>
      <c r="L83" s="2"/>
      <c r="M83" s="2"/>
      <c r="N83" s="2"/>
      <c r="O83" s="2"/>
    </row>
    <row r="84" spans="1:26" x14ac:dyDescent="0.25">
      <c r="A84" s="28"/>
      <c r="B84" s="29"/>
      <c r="C84" s="30"/>
      <c r="D84" s="43"/>
      <c r="E84" s="43"/>
      <c r="F84" s="31"/>
      <c r="G84" s="31"/>
      <c r="H84" s="31"/>
      <c r="I84" s="31"/>
      <c r="J84" s="31"/>
      <c r="K84" s="31"/>
      <c r="L84" s="31"/>
      <c r="M84" s="31"/>
      <c r="N84" s="31"/>
      <c r="O84" s="31"/>
      <c r="W84" s="19"/>
      <c r="X84" s="19"/>
      <c r="Y84" s="19"/>
      <c r="Z84" s="19"/>
    </row>
    <row r="85" spans="1:26" ht="21" x14ac:dyDescent="0.25">
      <c r="A85" s="35" t="s">
        <v>94</v>
      </c>
      <c r="C85" s="13">
        <f>SUM(C83,C79,C64,C56,C57)</f>
        <v>13639.043333333335</v>
      </c>
      <c r="D85" s="20"/>
      <c r="E85" s="20"/>
      <c r="F85" s="21"/>
      <c r="G85" s="21"/>
      <c r="H85" s="21"/>
      <c r="W85" s="19"/>
      <c r="X85" s="19"/>
      <c r="Y85" s="19"/>
      <c r="Z85" s="19"/>
    </row>
    <row r="86" spans="1:26" ht="30" x14ac:dyDescent="0.25">
      <c r="A86" s="26" t="s">
        <v>83</v>
      </c>
      <c r="C86" s="25"/>
      <c r="D86" s="20"/>
      <c r="E86" s="20"/>
      <c r="F86" s="21"/>
      <c r="G86" s="21"/>
      <c r="H86" s="21"/>
      <c r="W86" s="19"/>
      <c r="X86" s="19"/>
      <c r="Y86" s="19"/>
      <c r="Z86" s="19"/>
    </row>
    <row r="87" spans="1:26" x14ac:dyDescent="0.25">
      <c r="A87" s="26"/>
      <c r="C87" s="25"/>
      <c r="D87" s="20"/>
      <c r="E87" s="20"/>
      <c r="F87" s="21"/>
      <c r="G87" s="21"/>
      <c r="H87" s="21"/>
      <c r="W87" s="19"/>
      <c r="X87" s="19"/>
      <c r="Y87" s="19"/>
      <c r="Z87" s="19"/>
    </row>
    <row r="88" spans="1:26" x14ac:dyDescent="0.25">
      <c r="A88" s="14" t="s">
        <v>84</v>
      </c>
      <c r="D88" s="20"/>
      <c r="E88" s="20"/>
      <c r="F88" s="21"/>
      <c r="G88" s="21"/>
      <c r="H88" s="21"/>
      <c r="W88" s="19"/>
      <c r="X88" s="19"/>
      <c r="Y88" s="19"/>
      <c r="Z88" s="19"/>
    </row>
    <row r="89" spans="1:26" x14ac:dyDescent="0.25">
      <c r="A89" s="19" t="s">
        <v>86</v>
      </c>
      <c r="C89" s="19">
        <v>5100</v>
      </c>
      <c r="D89" s="20"/>
      <c r="E89" s="20"/>
      <c r="F89" s="21"/>
      <c r="G89" s="21"/>
      <c r="H89" s="21"/>
      <c r="W89" s="19"/>
      <c r="X89" s="19"/>
      <c r="Y89" s="19"/>
      <c r="Z89" s="19"/>
    </row>
    <row r="90" spans="1:26" x14ac:dyDescent="0.25">
      <c r="A90" s="44" t="s">
        <v>87</v>
      </c>
      <c r="C90" s="19">
        <v>7400</v>
      </c>
      <c r="D90" s="20"/>
      <c r="E90" s="20"/>
      <c r="F90" s="21"/>
      <c r="G90" s="21"/>
      <c r="H90" s="21"/>
      <c r="W90" s="19"/>
      <c r="X90" s="19"/>
      <c r="Y90" s="19"/>
      <c r="Z90" s="19"/>
    </row>
    <row r="91" spans="1:26" x14ac:dyDescent="0.25">
      <c r="A91" s="19" t="s">
        <v>88</v>
      </c>
      <c r="C91" s="19">
        <f>SUM(C89:C90)</f>
        <v>12500</v>
      </c>
      <c r="D91" s="20"/>
      <c r="E91" s="20"/>
      <c r="F91" s="21"/>
      <c r="G91" s="21"/>
      <c r="H91" s="21"/>
      <c r="W91" s="19"/>
      <c r="X91" s="19"/>
      <c r="Y91" s="19"/>
      <c r="Z91" s="19"/>
    </row>
    <row r="92" spans="1:26" x14ac:dyDescent="0.25">
      <c r="D92" s="20"/>
      <c r="E92" s="20"/>
      <c r="F92" s="21"/>
      <c r="G92" s="21"/>
      <c r="H92" s="21"/>
      <c r="W92" s="19"/>
      <c r="X92" s="19"/>
      <c r="Y92" s="19"/>
      <c r="Z92" s="19"/>
    </row>
    <row r="93" spans="1:26" x14ac:dyDescent="0.25">
      <c r="A93" s="14" t="s">
        <v>85</v>
      </c>
      <c r="D93" s="20"/>
      <c r="E93" s="20"/>
      <c r="F93" s="21"/>
      <c r="G93" s="21"/>
      <c r="H93" s="21"/>
      <c r="O93" s="27"/>
      <c r="W93" s="19"/>
      <c r="X93" s="19"/>
      <c r="Y93" s="19"/>
      <c r="Z93" s="19"/>
    </row>
    <row r="94" spans="1:26" x14ac:dyDescent="0.25">
      <c r="A94" s="19" t="s">
        <v>89</v>
      </c>
      <c r="C94" s="19">
        <v>5600</v>
      </c>
      <c r="D94" s="20"/>
      <c r="E94" s="20"/>
      <c r="W94" s="19"/>
      <c r="X94" s="19"/>
      <c r="Y94" s="19"/>
    </row>
    <row r="95" spans="1:26" x14ac:dyDescent="0.25">
      <c r="A95" s="44" t="s">
        <v>90</v>
      </c>
      <c r="C95" s="19">
        <v>7650</v>
      </c>
      <c r="D95" s="20"/>
      <c r="E95" s="20"/>
      <c r="W95" s="19"/>
      <c r="X95" s="19"/>
      <c r="Y95" s="19"/>
    </row>
    <row r="96" spans="1:26" x14ac:dyDescent="0.25">
      <c r="A96" s="19" t="s">
        <v>88</v>
      </c>
      <c r="C96" s="19">
        <f>SUM(C94:C95)</f>
        <v>13250</v>
      </c>
      <c r="W96" s="19"/>
      <c r="X96" s="19"/>
      <c r="Y96" s="19"/>
    </row>
    <row r="97" spans="23:25" x14ac:dyDescent="0.25">
      <c r="W97" s="19"/>
      <c r="X97" s="19"/>
      <c r="Y97" s="19"/>
    </row>
    <row r="98" spans="23:25" x14ac:dyDescent="0.25">
      <c r="W98" s="19"/>
      <c r="X98" s="19"/>
      <c r="Y98" s="19"/>
    </row>
    <row r="99" spans="23:25" x14ac:dyDescent="0.25">
      <c r="W99" s="19"/>
      <c r="X99" s="19"/>
      <c r="Y99" s="19"/>
    </row>
    <row r="100" spans="23:25" x14ac:dyDescent="0.25">
      <c r="W100" s="19"/>
      <c r="X100" s="19"/>
      <c r="Y100" s="19"/>
    </row>
    <row r="101" spans="23:25" x14ac:dyDescent="0.25">
      <c r="W101" s="19"/>
      <c r="X101" s="19"/>
    </row>
    <row r="102" spans="23:25" x14ac:dyDescent="0.25">
      <c r="W102" s="19"/>
      <c r="X102" s="19"/>
    </row>
    <row r="103" spans="23:25" x14ac:dyDescent="0.25">
      <c r="W103" s="19"/>
      <c r="X103" s="19"/>
    </row>
    <row r="104" spans="23:25" x14ac:dyDescent="0.25">
      <c r="W104" s="19"/>
      <c r="X104" s="19"/>
    </row>
  </sheetData>
  <pageMargins left="0.7" right="0.7" top="0.75" bottom="0.75" header="0.3" footer="0.3"/>
  <pageSetup paperSize="8"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EBDDC-0C7B-47FF-B4E3-198033CB50B9}">
  <sheetPr>
    <pageSetUpPr fitToPage="1"/>
  </sheetPr>
  <dimension ref="A1:AV64"/>
  <sheetViews>
    <sheetView tabSelected="1" zoomScaleNormal="100" workbookViewId="0">
      <pane ySplit="1" topLeftCell="A57" activePane="bottomLeft" state="frozen"/>
      <selection pane="bottomLeft" activeCell="A64" sqref="A64:C64"/>
    </sheetView>
  </sheetViews>
  <sheetFormatPr defaultRowHeight="15" x14ac:dyDescent="0.25"/>
  <cols>
    <col min="1" max="1" width="32" style="25" customWidth="1"/>
    <col min="2" max="2" width="18.85546875" style="25" customWidth="1"/>
    <col min="3" max="3" width="53.42578125" style="19" customWidth="1"/>
    <col min="4" max="4" width="60.5703125" style="25" customWidth="1"/>
    <col min="5" max="5" width="14.140625" style="25" customWidth="1"/>
    <col min="6" max="6" width="20.85546875" style="25" customWidth="1"/>
    <col min="7" max="7" width="17.42578125" style="25" customWidth="1"/>
    <col min="8" max="8" width="20.7109375" style="25" customWidth="1"/>
    <col min="9" max="9" width="22.7109375" style="25" customWidth="1"/>
    <col min="10" max="10" width="26.42578125" style="25" customWidth="1"/>
    <col min="11" max="11" width="26.85546875" style="25" customWidth="1"/>
    <col min="12" max="12" width="28" style="25" customWidth="1"/>
    <col min="13" max="13" width="29.5703125" style="25" customWidth="1"/>
    <col min="14" max="14" width="22.7109375" style="25" customWidth="1"/>
    <col min="15" max="15" width="14.140625" style="25" customWidth="1"/>
    <col min="16" max="16" width="52" style="25" customWidth="1"/>
    <col min="17" max="16384" width="9.140625" style="25"/>
  </cols>
  <sheetData>
    <row r="1" spans="1:48" s="78" customFormat="1" ht="45.75" thickBot="1" x14ac:dyDescent="0.3">
      <c r="A1" s="75" t="s">
        <v>331</v>
      </c>
      <c r="B1" s="76" t="s">
        <v>113</v>
      </c>
      <c r="C1" s="76" t="s">
        <v>95</v>
      </c>
      <c r="D1" s="76" t="s">
        <v>96</v>
      </c>
      <c r="E1" s="76" t="s">
        <v>107</v>
      </c>
      <c r="F1" s="76" t="s">
        <v>111</v>
      </c>
      <c r="G1" s="76" t="s">
        <v>110</v>
      </c>
      <c r="H1" s="76" t="s">
        <v>97</v>
      </c>
      <c r="I1" s="76" t="s">
        <v>98</v>
      </c>
      <c r="J1" s="76" t="s">
        <v>109</v>
      </c>
      <c r="K1" s="76" t="s">
        <v>122</v>
      </c>
      <c r="L1" s="76" t="s">
        <v>99</v>
      </c>
      <c r="M1" s="76" t="s">
        <v>100</v>
      </c>
      <c r="N1" s="76" t="s">
        <v>108</v>
      </c>
      <c r="O1" s="76" t="s">
        <v>112</v>
      </c>
      <c r="P1" s="76" t="s">
        <v>101</v>
      </c>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row>
    <row r="2" spans="1:48" ht="15.75" thickBot="1" x14ac:dyDescent="0.3">
      <c r="A2" s="41" t="s">
        <v>10</v>
      </c>
      <c r="B2" s="38"/>
      <c r="C2" s="38"/>
      <c r="D2" s="38"/>
      <c r="E2" s="38"/>
      <c r="F2" s="38"/>
      <c r="G2" s="38"/>
      <c r="H2" s="38"/>
      <c r="I2" s="38"/>
      <c r="J2" s="38"/>
      <c r="K2" s="38"/>
      <c r="L2" s="38"/>
      <c r="M2" s="38"/>
      <c r="N2" s="38"/>
      <c r="O2" s="38"/>
      <c r="P2" s="38"/>
    </row>
    <row r="3" spans="1:48" s="69" customFormat="1" ht="150.75" customHeight="1" x14ac:dyDescent="0.25">
      <c r="A3" s="64" t="s">
        <v>329</v>
      </c>
      <c r="B3" s="65" t="s">
        <v>127</v>
      </c>
      <c r="C3" s="65" t="s">
        <v>120</v>
      </c>
      <c r="D3" s="65" t="s">
        <v>134</v>
      </c>
      <c r="E3" s="65" t="s">
        <v>126</v>
      </c>
      <c r="F3" s="65" t="s">
        <v>128</v>
      </c>
      <c r="G3" s="65" t="s">
        <v>118</v>
      </c>
      <c r="H3" s="65" t="s">
        <v>138</v>
      </c>
      <c r="I3" s="65" t="s">
        <v>121</v>
      </c>
      <c r="J3" s="65" t="s">
        <v>103</v>
      </c>
      <c r="K3" s="65" t="s">
        <v>324</v>
      </c>
      <c r="L3" s="65" t="s">
        <v>103</v>
      </c>
      <c r="M3" s="65" t="s">
        <v>103</v>
      </c>
      <c r="N3" s="65" t="s">
        <v>124</v>
      </c>
      <c r="O3" s="65" t="s">
        <v>123</v>
      </c>
      <c r="P3" s="65" t="s">
        <v>129</v>
      </c>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row>
    <row r="4" spans="1:48" s="77" customFormat="1" ht="249" customHeight="1" thickBot="1" x14ac:dyDescent="0.3">
      <c r="A4" s="79"/>
      <c r="B4" s="66"/>
      <c r="C4" s="66" t="e" vm="1">
        <v>#VALUE!</v>
      </c>
      <c r="D4" s="66"/>
      <c r="E4" s="66"/>
      <c r="F4" s="66"/>
      <c r="G4" s="66"/>
      <c r="I4" s="66"/>
      <c r="J4" s="66"/>
      <c r="K4" s="66"/>
      <c r="L4" s="66"/>
      <c r="M4" s="66"/>
      <c r="N4" s="66"/>
      <c r="O4" s="66"/>
      <c r="P4" s="66"/>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row>
    <row r="5" spans="1:48" s="69" customFormat="1" ht="89.25" customHeight="1" x14ac:dyDescent="0.25">
      <c r="A5" s="64" t="s">
        <v>332</v>
      </c>
      <c r="B5" s="65" t="s">
        <v>114</v>
      </c>
      <c r="C5" s="65" t="s">
        <v>117</v>
      </c>
      <c r="D5" s="65" t="s">
        <v>132</v>
      </c>
      <c r="E5" s="65" t="s">
        <v>115</v>
      </c>
      <c r="F5" s="65" t="s">
        <v>307</v>
      </c>
      <c r="G5" s="65" t="s">
        <v>119</v>
      </c>
      <c r="H5" s="65" t="s">
        <v>137</v>
      </c>
      <c r="I5" s="65" t="s">
        <v>102</v>
      </c>
      <c r="J5" s="65" t="s">
        <v>146</v>
      </c>
      <c r="K5" s="65" t="s">
        <v>146</v>
      </c>
      <c r="L5" s="65" t="s">
        <v>146</v>
      </c>
      <c r="M5" s="65" t="s">
        <v>325</v>
      </c>
      <c r="N5" s="65" t="s">
        <v>130</v>
      </c>
      <c r="O5" s="65" t="s">
        <v>131</v>
      </c>
      <c r="P5" s="65" t="s">
        <v>326</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row>
    <row r="6" spans="1:48" s="77" customFormat="1" ht="237" customHeight="1" thickBot="1" x14ac:dyDescent="0.3">
      <c r="A6" s="67"/>
      <c r="B6" s="66"/>
      <c r="C6" s="66" t="e" vm="2">
        <v>#VALUE!</v>
      </c>
      <c r="E6" s="66"/>
      <c r="F6" s="66"/>
      <c r="G6" s="66"/>
      <c r="H6" s="66"/>
      <c r="I6" s="66"/>
      <c r="J6" s="66"/>
      <c r="K6" s="66"/>
      <c r="L6" s="66"/>
      <c r="M6" s="66"/>
      <c r="N6" s="66"/>
      <c r="O6" s="66"/>
      <c r="P6" s="66"/>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row>
    <row r="7" spans="1:48" s="69" customFormat="1" ht="129.75" customHeight="1" x14ac:dyDescent="0.25">
      <c r="A7" s="64" t="s">
        <v>333</v>
      </c>
      <c r="B7" s="65" t="s">
        <v>114</v>
      </c>
      <c r="C7" s="65" t="s">
        <v>125</v>
      </c>
      <c r="D7" s="65" t="s">
        <v>133</v>
      </c>
      <c r="E7" s="65" t="s">
        <v>135</v>
      </c>
      <c r="F7" s="65" t="s">
        <v>306</v>
      </c>
      <c r="G7" s="65" t="s">
        <v>136</v>
      </c>
      <c r="H7" s="65" t="s">
        <v>139</v>
      </c>
      <c r="I7" s="65" t="s">
        <v>102</v>
      </c>
      <c r="J7" s="65" t="s">
        <v>146</v>
      </c>
      <c r="K7" s="65" t="s">
        <v>146</v>
      </c>
      <c r="L7" s="65" t="s">
        <v>146</v>
      </c>
      <c r="M7" s="65" t="s">
        <v>147</v>
      </c>
      <c r="N7" s="65" t="s">
        <v>140</v>
      </c>
      <c r="O7" s="65" t="s">
        <v>131</v>
      </c>
      <c r="P7" s="65" t="s">
        <v>363</v>
      </c>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row>
    <row r="8" spans="1:48" s="77" customFormat="1" ht="234.75" customHeight="1" thickBot="1" x14ac:dyDescent="0.3">
      <c r="A8" s="67"/>
      <c r="B8" s="66"/>
      <c r="C8" s="66" t="e" vm="3">
        <v>#VALUE!</v>
      </c>
      <c r="D8" s="66"/>
      <c r="E8" s="66"/>
      <c r="F8" s="66"/>
      <c r="G8" s="66"/>
      <c r="H8" s="66"/>
      <c r="I8" s="66"/>
      <c r="J8" s="66"/>
      <c r="K8" s="66"/>
      <c r="L8" s="66"/>
      <c r="M8" s="66"/>
      <c r="N8" s="66"/>
      <c r="O8" s="66"/>
      <c r="P8" s="66"/>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row>
    <row r="9" spans="1:48" ht="15.75" thickBot="1" x14ac:dyDescent="0.3">
      <c r="A9" s="41" t="s">
        <v>141</v>
      </c>
      <c r="B9" s="22"/>
      <c r="C9" s="22"/>
      <c r="D9" s="22"/>
      <c r="E9" s="22"/>
      <c r="F9" s="22"/>
      <c r="G9" s="22"/>
      <c r="H9" s="22"/>
      <c r="I9" s="22"/>
      <c r="J9" s="22"/>
      <c r="K9" s="22"/>
      <c r="L9" s="22"/>
      <c r="M9" s="22"/>
      <c r="N9" s="22"/>
      <c r="O9" s="22"/>
      <c r="P9" s="22"/>
    </row>
    <row r="10" spans="1:48" s="69" customFormat="1" ht="112.5" customHeight="1" x14ac:dyDescent="0.25">
      <c r="A10" s="64" t="s">
        <v>334</v>
      </c>
      <c r="B10" s="65" t="s">
        <v>114</v>
      </c>
      <c r="C10" s="65" t="s">
        <v>142</v>
      </c>
      <c r="D10" s="65" t="s">
        <v>327</v>
      </c>
      <c r="E10" s="65" t="s">
        <v>143</v>
      </c>
      <c r="F10" s="68" t="s">
        <v>308</v>
      </c>
      <c r="G10" s="65" t="s">
        <v>144</v>
      </c>
      <c r="H10" s="65" t="s">
        <v>145</v>
      </c>
      <c r="I10" s="65" t="s">
        <v>102</v>
      </c>
      <c r="J10" s="65" t="s">
        <v>146</v>
      </c>
      <c r="K10" s="65" t="s">
        <v>146</v>
      </c>
      <c r="L10" s="65" t="s">
        <v>146</v>
      </c>
      <c r="M10" s="65" t="s">
        <v>153</v>
      </c>
      <c r="N10" s="65" t="s">
        <v>104</v>
      </c>
      <c r="O10" s="65"/>
      <c r="P10" s="65" t="s">
        <v>364</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row>
    <row r="11" spans="1:48" s="77" customFormat="1" ht="177.75" customHeight="1" thickBot="1" x14ac:dyDescent="0.3">
      <c r="A11" s="67"/>
      <c r="B11" s="66"/>
      <c r="C11" s="66" t="e" vm="4">
        <v>#VALUE!</v>
      </c>
      <c r="E11" s="66"/>
      <c r="F11" s="66"/>
      <c r="G11" s="66"/>
      <c r="H11" s="66"/>
      <c r="I11" s="66"/>
      <c r="J11" s="66"/>
      <c r="K11" s="66"/>
      <c r="L11" s="66"/>
      <c r="M11" s="66"/>
      <c r="N11" s="66"/>
      <c r="O11" s="66"/>
      <c r="P11" s="66"/>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row>
    <row r="12" spans="1:48" s="69" customFormat="1" ht="47.25" customHeight="1" x14ac:dyDescent="0.25">
      <c r="A12" s="64" t="s">
        <v>335</v>
      </c>
      <c r="B12" s="65" t="s">
        <v>114</v>
      </c>
      <c r="C12" s="65" t="s">
        <v>148</v>
      </c>
      <c r="D12" s="65" t="s">
        <v>150</v>
      </c>
      <c r="E12" s="65" t="s">
        <v>149</v>
      </c>
      <c r="F12" s="68" t="s">
        <v>276</v>
      </c>
      <c r="G12" s="65" t="s">
        <v>144</v>
      </c>
      <c r="H12" s="65" t="s">
        <v>151</v>
      </c>
      <c r="I12" s="65" t="s">
        <v>152</v>
      </c>
      <c r="J12" s="65" t="s">
        <v>146</v>
      </c>
      <c r="K12" s="65" t="s">
        <v>146</v>
      </c>
      <c r="L12" s="65" t="s">
        <v>146</v>
      </c>
      <c r="M12" s="65" t="s">
        <v>154</v>
      </c>
      <c r="N12" s="65" t="s">
        <v>155</v>
      </c>
      <c r="O12" s="65" t="s">
        <v>116</v>
      </c>
      <c r="P12" s="65" t="s">
        <v>365</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row>
    <row r="13" spans="1:48" s="77" customFormat="1" ht="198" customHeight="1" thickBot="1" x14ac:dyDescent="0.3">
      <c r="A13" s="67"/>
      <c r="B13" s="66"/>
      <c r="C13" s="66" t="e" vm="5">
        <v>#VALUE!</v>
      </c>
      <c r="D13" s="66"/>
      <c r="E13" s="66"/>
      <c r="F13" s="66"/>
      <c r="G13" s="66"/>
      <c r="H13" s="66"/>
      <c r="I13" s="66"/>
      <c r="J13" s="66"/>
      <c r="K13" s="66"/>
      <c r="L13" s="66"/>
      <c r="M13" s="66"/>
      <c r="N13" s="66"/>
      <c r="O13" s="66"/>
      <c r="P13" s="66"/>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row>
    <row r="14" spans="1:48" s="69" customFormat="1" ht="73.5" customHeight="1" x14ac:dyDescent="0.25">
      <c r="A14" s="64" t="s">
        <v>336</v>
      </c>
      <c r="B14" s="65" t="s">
        <v>114</v>
      </c>
      <c r="C14" s="65" t="s">
        <v>157</v>
      </c>
      <c r="D14" s="65" t="s">
        <v>158</v>
      </c>
      <c r="E14" s="65" t="s">
        <v>156</v>
      </c>
      <c r="F14" s="65" t="s">
        <v>309</v>
      </c>
      <c r="G14" s="65" t="s">
        <v>144</v>
      </c>
      <c r="H14" s="65" t="s">
        <v>161</v>
      </c>
      <c r="I14" s="65" t="s">
        <v>102</v>
      </c>
      <c r="J14" s="65" t="s">
        <v>146</v>
      </c>
      <c r="K14" s="65" t="s">
        <v>146</v>
      </c>
      <c r="L14" s="65" t="s">
        <v>146</v>
      </c>
      <c r="M14" s="65" t="s">
        <v>159</v>
      </c>
      <c r="N14" s="65" t="s">
        <v>160</v>
      </c>
      <c r="O14" s="65" t="s">
        <v>116</v>
      </c>
      <c r="P14" s="65" t="s">
        <v>366</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row>
    <row r="15" spans="1:48" s="77" customFormat="1" ht="201.75" customHeight="1" thickBot="1" x14ac:dyDescent="0.3">
      <c r="A15" s="67"/>
      <c r="B15" s="66"/>
      <c r="C15" s="66" t="e" vm="6">
        <v>#VALUE!</v>
      </c>
      <c r="D15" s="66"/>
      <c r="E15" s="66"/>
      <c r="F15" s="66"/>
      <c r="G15" s="66"/>
      <c r="H15" s="66"/>
      <c r="I15" s="66"/>
      <c r="J15" s="66"/>
      <c r="K15" s="66"/>
      <c r="L15" s="66"/>
      <c r="M15" s="66"/>
      <c r="N15" s="66"/>
      <c r="O15" s="66"/>
      <c r="P15" s="66"/>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row>
    <row r="16" spans="1:48" s="69" customFormat="1" ht="51" customHeight="1" x14ac:dyDescent="0.25">
      <c r="A16" s="64" t="s">
        <v>337</v>
      </c>
      <c r="B16" s="65" t="s">
        <v>114</v>
      </c>
      <c r="C16" s="65" t="s">
        <v>162</v>
      </c>
      <c r="D16" s="65" t="s">
        <v>163</v>
      </c>
      <c r="E16" s="65" t="s">
        <v>135</v>
      </c>
      <c r="F16" s="65" t="s">
        <v>306</v>
      </c>
      <c r="G16" s="65" t="s">
        <v>144</v>
      </c>
      <c r="H16" s="65" t="s">
        <v>151</v>
      </c>
      <c r="I16" s="65" t="s">
        <v>152</v>
      </c>
      <c r="J16" s="65" t="s">
        <v>146</v>
      </c>
      <c r="K16" s="65" t="s">
        <v>146</v>
      </c>
      <c r="L16" s="65" t="s">
        <v>146</v>
      </c>
      <c r="M16" s="65" t="s">
        <v>154</v>
      </c>
      <c r="N16" s="65" t="s">
        <v>155</v>
      </c>
      <c r="O16" s="65" t="s">
        <v>116</v>
      </c>
      <c r="P16" s="65" t="s">
        <v>367</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row>
    <row r="17" spans="1:48" s="77" customFormat="1" ht="192" customHeight="1" thickBot="1" x14ac:dyDescent="0.3">
      <c r="A17" s="67"/>
      <c r="B17" s="66"/>
      <c r="C17" s="66" t="e" vm="7">
        <v>#VALUE!</v>
      </c>
      <c r="D17" s="66"/>
      <c r="E17" s="66"/>
      <c r="F17" s="66"/>
      <c r="G17" s="66"/>
      <c r="H17" s="66"/>
      <c r="I17" s="66"/>
      <c r="J17" s="66"/>
      <c r="K17" s="66"/>
      <c r="L17" s="66"/>
      <c r="M17" s="66"/>
      <c r="N17" s="66"/>
      <c r="O17" s="66"/>
      <c r="P17" s="66"/>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row>
    <row r="18" spans="1:48" ht="15.75" thickBot="1" x14ac:dyDescent="0.3">
      <c r="A18" s="41" t="s">
        <v>164</v>
      </c>
      <c r="B18" s="22"/>
      <c r="C18" s="22"/>
      <c r="D18" s="22"/>
      <c r="E18" s="22"/>
      <c r="F18" s="22"/>
      <c r="G18" s="22"/>
      <c r="H18" s="22"/>
      <c r="I18" s="22"/>
      <c r="J18" s="22"/>
      <c r="K18" s="22"/>
      <c r="L18" s="22"/>
      <c r="M18" s="22"/>
      <c r="N18" s="22"/>
      <c r="O18" s="22"/>
      <c r="P18" s="22"/>
    </row>
    <row r="19" spans="1:48" s="69" customFormat="1" ht="99.75" customHeight="1" x14ac:dyDescent="0.25">
      <c r="A19" s="64" t="s">
        <v>338</v>
      </c>
      <c r="B19" s="65" t="s">
        <v>114</v>
      </c>
      <c r="C19" s="65" t="s">
        <v>165</v>
      </c>
      <c r="D19" s="65" t="s">
        <v>166</v>
      </c>
      <c r="E19" s="65" t="s">
        <v>167</v>
      </c>
      <c r="F19" s="65" t="s">
        <v>310</v>
      </c>
      <c r="G19" s="65" t="s">
        <v>144</v>
      </c>
      <c r="H19" s="65" t="s">
        <v>168</v>
      </c>
      <c r="I19" s="65" t="s">
        <v>102</v>
      </c>
      <c r="J19" s="65" t="s">
        <v>174</v>
      </c>
      <c r="K19" s="65" t="s">
        <v>368</v>
      </c>
      <c r="L19" s="65" t="s">
        <v>369</v>
      </c>
      <c r="M19" s="65" t="s">
        <v>370</v>
      </c>
      <c r="N19" s="65" t="s">
        <v>171</v>
      </c>
      <c r="O19" s="65" t="s">
        <v>116</v>
      </c>
      <c r="P19" s="65" t="s">
        <v>371</v>
      </c>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row>
    <row r="20" spans="1:48" s="77" customFormat="1" ht="216" customHeight="1" thickBot="1" x14ac:dyDescent="0.3">
      <c r="A20" s="67"/>
      <c r="B20" s="66"/>
      <c r="C20" s="66" t="e" vm="8">
        <v>#VALUE!</v>
      </c>
      <c r="D20" s="66"/>
      <c r="E20" s="66"/>
      <c r="F20" s="66"/>
      <c r="G20" s="66"/>
      <c r="H20" s="66"/>
      <c r="I20" s="66"/>
      <c r="J20" s="66"/>
      <c r="K20" s="66"/>
      <c r="L20" s="66"/>
      <c r="M20" s="66"/>
      <c r="N20" s="66"/>
      <c r="O20" s="66"/>
      <c r="P20" s="66"/>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row>
    <row r="21" spans="1:48" s="69" customFormat="1" ht="88.5" customHeight="1" x14ac:dyDescent="0.25">
      <c r="A21" s="64" t="s">
        <v>339</v>
      </c>
      <c r="B21" s="65" t="s">
        <v>114</v>
      </c>
      <c r="C21" s="65" t="s">
        <v>172</v>
      </c>
      <c r="D21" s="65" t="s">
        <v>328</v>
      </c>
      <c r="E21" s="65" t="s">
        <v>173</v>
      </c>
      <c r="F21" s="68">
        <v>90</v>
      </c>
      <c r="G21" s="65" t="s">
        <v>144</v>
      </c>
      <c r="H21" s="65" t="s">
        <v>168</v>
      </c>
      <c r="I21" s="65" t="s">
        <v>102</v>
      </c>
      <c r="J21" s="65" t="s">
        <v>174</v>
      </c>
      <c r="K21" s="65" t="s">
        <v>184</v>
      </c>
      <c r="L21" s="65" t="s">
        <v>170</v>
      </c>
      <c r="M21" s="65" t="s">
        <v>193</v>
      </c>
      <c r="N21" s="65" t="s">
        <v>175</v>
      </c>
      <c r="O21" s="65" t="s">
        <v>116</v>
      </c>
      <c r="P21" s="65" t="s">
        <v>371</v>
      </c>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row>
    <row r="22" spans="1:48" s="77" customFormat="1" ht="222" customHeight="1" thickBot="1" x14ac:dyDescent="0.3">
      <c r="A22" s="67"/>
      <c r="B22" s="66"/>
      <c r="C22" s="66" t="e" vm="9">
        <v>#VALUE!</v>
      </c>
      <c r="D22" s="66"/>
      <c r="E22" s="66"/>
      <c r="F22" s="66"/>
      <c r="G22" s="66"/>
      <c r="H22" s="66"/>
      <c r="I22" s="66"/>
      <c r="J22" s="66"/>
      <c r="K22" s="66"/>
      <c r="L22" s="66"/>
      <c r="M22" s="66"/>
      <c r="N22" s="66"/>
      <c r="O22" s="66"/>
      <c r="P22" s="66"/>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row>
    <row r="23" spans="1:48" s="69" customFormat="1" ht="91.5" customHeight="1" x14ac:dyDescent="0.25">
      <c r="A23" s="64" t="s">
        <v>340</v>
      </c>
      <c r="B23" s="65" t="s">
        <v>114</v>
      </c>
      <c r="C23" s="65" t="s">
        <v>176</v>
      </c>
      <c r="D23" s="65" t="s">
        <v>178</v>
      </c>
      <c r="E23" s="65" t="s">
        <v>177</v>
      </c>
      <c r="F23" s="65" t="s">
        <v>311</v>
      </c>
      <c r="G23" s="65" t="s">
        <v>144</v>
      </c>
      <c r="H23" s="65" t="s">
        <v>168</v>
      </c>
      <c r="I23" s="65" t="s">
        <v>102</v>
      </c>
      <c r="J23" s="65" t="s">
        <v>174</v>
      </c>
      <c r="K23" s="65" t="s">
        <v>179</v>
      </c>
      <c r="L23" s="65" t="s">
        <v>170</v>
      </c>
      <c r="M23" s="65" t="s">
        <v>196</v>
      </c>
      <c r="N23" s="65" t="s">
        <v>180</v>
      </c>
      <c r="O23" s="65" t="s">
        <v>116</v>
      </c>
      <c r="P23" s="65" t="s">
        <v>371</v>
      </c>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row>
    <row r="24" spans="1:48" s="77" customFormat="1" ht="213" customHeight="1" thickBot="1" x14ac:dyDescent="0.3">
      <c r="A24" s="67"/>
      <c r="B24" s="66"/>
      <c r="C24" s="66" t="e" vm="10">
        <v>#VALUE!</v>
      </c>
      <c r="D24" s="66"/>
      <c r="E24" s="66"/>
      <c r="F24" s="66"/>
      <c r="G24" s="66"/>
      <c r="H24" s="66"/>
      <c r="I24" s="66"/>
      <c r="J24" s="66"/>
      <c r="K24" s="66"/>
      <c r="L24" s="66"/>
      <c r="M24" s="66"/>
      <c r="N24" s="66"/>
      <c r="O24" s="66"/>
      <c r="P24" s="66"/>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row>
    <row r="25" spans="1:48" s="69" customFormat="1" ht="154.5" customHeight="1" x14ac:dyDescent="0.25">
      <c r="A25" s="64" t="s">
        <v>341</v>
      </c>
      <c r="B25" s="65" t="s">
        <v>114</v>
      </c>
      <c r="C25" s="65" t="s">
        <v>182</v>
      </c>
      <c r="D25" s="65" t="s">
        <v>183</v>
      </c>
      <c r="E25" s="65" t="s">
        <v>181</v>
      </c>
      <c r="F25" s="65" t="s">
        <v>312</v>
      </c>
      <c r="G25" s="65" t="s">
        <v>144</v>
      </c>
      <c r="H25" s="65" t="s">
        <v>168</v>
      </c>
      <c r="I25" s="65" t="s">
        <v>102</v>
      </c>
      <c r="J25" s="65" t="s">
        <v>174</v>
      </c>
      <c r="K25" s="65" t="s">
        <v>184</v>
      </c>
      <c r="L25" s="65" t="s">
        <v>170</v>
      </c>
      <c r="M25" s="65" t="s">
        <v>195</v>
      </c>
      <c r="N25" s="65" t="s">
        <v>180</v>
      </c>
      <c r="O25" s="65" t="s">
        <v>116</v>
      </c>
      <c r="P25" s="65" t="s">
        <v>372</v>
      </c>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row>
    <row r="26" spans="1:48" s="77" customFormat="1" ht="234" customHeight="1" thickBot="1" x14ac:dyDescent="0.3">
      <c r="A26" s="67"/>
      <c r="B26" s="66"/>
      <c r="C26" s="66" t="e" vm="11">
        <v>#VALUE!</v>
      </c>
      <c r="D26" s="66"/>
      <c r="E26" s="66"/>
      <c r="F26" s="66"/>
      <c r="G26" s="66"/>
      <c r="H26" s="66"/>
      <c r="I26" s="66"/>
      <c r="J26" s="66"/>
      <c r="K26" s="66"/>
      <c r="L26" s="66"/>
      <c r="M26" s="66"/>
      <c r="N26" s="66"/>
      <c r="O26" s="66"/>
      <c r="P26" s="66"/>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row>
    <row r="27" spans="1:48" s="69" customFormat="1" ht="99.75" customHeight="1" x14ac:dyDescent="0.25">
      <c r="A27" s="64" t="s">
        <v>342</v>
      </c>
      <c r="B27" s="65" t="s">
        <v>114</v>
      </c>
      <c r="C27" s="65" t="s">
        <v>185</v>
      </c>
      <c r="D27" s="65" t="s">
        <v>343</v>
      </c>
      <c r="E27" s="65" t="s">
        <v>186</v>
      </c>
      <c r="F27" s="68" t="s">
        <v>313</v>
      </c>
      <c r="G27" s="65" t="s">
        <v>144</v>
      </c>
      <c r="H27" s="65" t="s">
        <v>168</v>
      </c>
      <c r="I27" s="65" t="s">
        <v>187</v>
      </c>
      <c r="J27" s="65" t="s">
        <v>188</v>
      </c>
      <c r="K27" s="65" t="s">
        <v>169</v>
      </c>
      <c r="L27" s="65" t="s">
        <v>170</v>
      </c>
      <c r="M27" s="65" t="s">
        <v>189</v>
      </c>
      <c r="N27" s="65" t="s">
        <v>190</v>
      </c>
      <c r="O27" s="65" t="s">
        <v>116</v>
      </c>
      <c r="P27" s="65" t="s">
        <v>373</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row>
    <row r="28" spans="1:48" s="77" customFormat="1" ht="203.25" customHeight="1" thickBot="1" x14ac:dyDescent="0.3">
      <c r="A28" s="67"/>
      <c r="B28" s="66"/>
      <c r="C28" s="66" t="e" vm="12">
        <v>#VALUE!</v>
      </c>
      <c r="D28" s="66"/>
      <c r="E28" s="66"/>
      <c r="F28" s="66"/>
      <c r="G28" s="66"/>
      <c r="H28" s="66"/>
      <c r="I28" s="66"/>
      <c r="J28" s="66"/>
      <c r="K28" s="66"/>
      <c r="L28" s="66"/>
      <c r="M28" s="66"/>
      <c r="N28" s="66"/>
      <c r="O28" s="66"/>
      <c r="P28" s="66"/>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row>
    <row r="29" spans="1:48" s="69" customFormat="1" ht="124.5" customHeight="1" x14ac:dyDescent="0.25">
      <c r="A29" s="64" t="s">
        <v>330</v>
      </c>
      <c r="B29" s="65" t="s">
        <v>114</v>
      </c>
      <c r="C29" s="65" t="s">
        <v>191</v>
      </c>
      <c r="D29" s="65" t="s">
        <v>198</v>
      </c>
      <c r="E29" s="65" t="s">
        <v>192</v>
      </c>
      <c r="F29" s="65" t="s">
        <v>314</v>
      </c>
      <c r="G29" s="65" t="s">
        <v>144</v>
      </c>
      <c r="H29" s="65" t="s">
        <v>168</v>
      </c>
      <c r="I29" s="65" t="s">
        <v>102</v>
      </c>
      <c r="J29" s="65" t="s">
        <v>188</v>
      </c>
      <c r="K29" s="65" t="s">
        <v>169</v>
      </c>
      <c r="L29" s="65" t="s">
        <v>170</v>
      </c>
      <c r="M29" s="65" t="s">
        <v>194</v>
      </c>
      <c r="N29" s="65" t="s">
        <v>197</v>
      </c>
      <c r="O29" s="65" t="s">
        <v>116</v>
      </c>
      <c r="P29" s="65" t="s">
        <v>374</v>
      </c>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row>
    <row r="30" spans="1:48" s="77" customFormat="1" ht="234" customHeight="1" thickBot="1" x14ac:dyDescent="0.3">
      <c r="A30" s="67"/>
      <c r="B30" s="66"/>
      <c r="C30" s="66" t="e" vm="13">
        <v>#VALUE!</v>
      </c>
      <c r="D30" s="66"/>
      <c r="E30" s="66"/>
      <c r="F30" s="66"/>
      <c r="G30" s="66"/>
      <c r="H30" s="66"/>
      <c r="I30" s="66"/>
      <c r="J30" s="66"/>
      <c r="K30" s="66"/>
      <c r="L30" s="66"/>
      <c r="M30" s="66"/>
      <c r="N30" s="66"/>
      <c r="O30" s="66"/>
      <c r="P30" s="66"/>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row>
    <row r="31" spans="1:48" s="69" customFormat="1" ht="241.5" customHeight="1" x14ac:dyDescent="0.25">
      <c r="A31" s="64" t="s">
        <v>344</v>
      </c>
      <c r="B31" s="65" t="s">
        <v>114</v>
      </c>
      <c r="C31" s="65" t="s">
        <v>201</v>
      </c>
      <c r="D31" s="65" t="s">
        <v>202</v>
      </c>
      <c r="E31" s="65" t="s">
        <v>199</v>
      </c>
      <c r="F31" s="68" t="s">
        <v>315</v>
      </c>
      <c r="G31" s="65" t="s">
        <v>144</v>
      </c>
      <c r="H31" s="65" t="s">
        <v>200</v>
      </c>
      <c r="I31" s="65" t="s">
        <v>102</v>
      </c>
      <c r="J31" s="65" t="s">
        <v>203</v>
      </c>
      <c r="K31" s="65" t="s">
        <v>204</v>
      </c>
      <c r="L31" s="65" t="s">
        <v>170</v>
      </c>
      <c r="M31" s="65" t="s">
        <v>205</v>
      </c>
      <c r="N31" s="65" t="s">
        <v>206</v>
      </c>
      <c r="O31" s="65" t="s">
        <v>116</v>
      </c>
      <c r="P31" s="65" t="s">
        <v>375</v>
      </c>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row>
    <row r="32" spans="1:48" s="77" customFormat="1" ht="234" customHeight="1" thickBot="1" x14ac:dyDescent="0.3">
      <c r="A32" s="67"/>
      <c r="B32" s="66"/>
      <c r="C32" s="66" t="e" vm="14">
        <v>#VALUE!</v>
      </c>
      <c r="D32" s="66"/>
      <c r="E32" s="66"/>
      <c r="F32" s="66"/>
      <c r="G32" s="66"/>
      <c r="H32" s="66"/>
      <c r="I32" s="66"/>
      <c r="J32" s="66"/>
      <c r="K32" s="66"/>
      <c r="L32" s="66"/>
      <c r="M32" s="66"/>
      <c r="N32" s="66"/>
      <c r="O32" s="66"/>
      <c r="P32" s="66"/>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row>
    <row r="33" spans="1:48" s="69" customFormat="1" ht="74.25" customHeight="1" x14ac:dyDescent="0.25">
      <c r="A33" s="64" t="s">
        <v>345</v>
      </c>
      <c r="B33" s="69" t="s">
        <v>114</v>
      </c>
      <c r="C33" s="65" t="s">
        <v>208</v>
      </c>
      <c r="D33" s="65" t="s">
        <v>209</v>
      </c>
      <c r="E33" s="65" t="s">
        <v>207</v>
      </c>
      <c r="F33" s="68" t="s">
        <v>316</v>
      </c>
      <c r="G33" s="65" t="s">
        <v>144</v>
      </c>
      <c r="H33" s="65" t="s">
        <v>210</v>
      </c>
      <c r="I33" s="65" t="s">
        <v>102</v>
      </c>
      <c r="J33" s="65" t="s">
        <v>188</v>
      </c>
      <c r="K33" s="65" t="s">
        <v>211</v>
      </c>
      <c r="L33" s="65" t="s">
        <v>376</v>
      </c>
      <c r="M33" s="65" t="s">
        <v>105</v>
      </c>
      <c r="N33" s="65" t="s">
        <v>106</v>
      </c>
      <c r="O33" s="65" t="s">
        <v>116</v>
      </c>
      <c r="P33" s="65" t="s">
        <v>377</v>
      </c>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row>
    <row r="34" spans="1:48" s="77" customFormat="1" ht="185.25" customHeight="1" thickBot="1" x14ac:dyDescent="0.3">
      <c r="A34" s="67"/>
      <c r="B34" s="66"/>
      <c r="C34" s="66" t="e" vm="15">
        <v>#VALUE!</v>
      </c>
      <c r="D34" s="66"/>
      <c r="E34" s="66"/>
      <c r="F34" s="66"/>
      <c r="G34" s="66"/>
      <c r="H34" s="66"/>
      <c r="I34" s="66"/>
      <c r="J34" s="66"/>
      <c r="K34" s="66"/>
      <c r="L34" s="66"/>
      <c r="M34" s="66"/>
      <c r="N34" s="66"/>
      <c r="O34" s="66"/>
      <c r="P34" s="66"/>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row>
    <row r="35" spans="1:48" ht="15.75" thickBot="1" x14ac:dyDescent="0.3">
      <c r="A35" s="41" t="s">
        <v>212</v>
      </c>
      <c r="B35" s="22"/>
      <c r="C35" s="22"/>
      <c r="D35" s="22"/>
      <c r="E35" s="22"/>
      <c r="F35" s="22"/>
      <c r="G35" s="22"/>
      <c r="H35" s="22"/>
      <c r="I35" s="22"/>
      <c r="J35" s="22"/>
      <c r="K35" s="22"/>
      <c r="L35" s="22"/>
      <c r="M35" s="22"/>
      <c r="N35" s="22"/>
      <c r="O35" s="22"/>
      <c r="P35" s="22"/>
    </row>
    <row r="36" spans="1:48" s="69" customFormat="1" ht="108" customHeight="1" x14ac:dyDescent="0.25">
      <c r="A36" s="64" t="s">
        <v>347</v>
      </c>
      <c r="B36" s="65" t="s">
        <v>213</v>
      </c>
      <c r="C36" s="65" t="s">
        <v>221</v>
      </c>
      <c r="D36" s="65" t="s">
        <v>346</v>
      </c>
      <c r="E36" s="65" t="s">
        <v>220</v>
      </c>
      <c r="F36" s="68" t="s">
        <v>317</v>
      </c>
      <c r="G36" s="65" t="s">
        <v>214</v>
      </c>
      <c r="H36" s="65" t="s">
        <v>215</v>
      </c>
      <c r="I36" s="65" t="s">
        <v>102</v>
      </c>
      <c r="J36" s="65" t="s">
        <v>103</v>
      </c>
      <c r="K36" s="65" t="s">
        <v>217</v>
      </c>
      <c r="L36" s="65" t="s">
        <v>216</v>
      </c>
      <c r="M36" s="65" t="s">
        <v>103</v>
      </c>
      <c r="N36" s="65" t="s">
        <v>218</v>
      </c>
      <c r="O36" s="65" t="s">
        <v>116</v>
      </c>
      <c r="P36" s="65" t="s">
        <v>219</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row>
    <row r="37" spans="1:48" s="77" customFormat="1" ht="222.75" customHeight="1" thickBot="1" x14ac:dyDescent="0.3">
      <c r="A37" s="67"/>
      <c r="B37" s="66"/>
      <c r="C37" s="66" t="e" vm="16">
        <v>#VALUE!</v>
      </c>
      <c r="D37" s="66" t="e" vm="17">
        <v>#VALUE!</v>
      </c>
      <c r="E37" s="66"/>
      <c r="F37" s="66"/>
      <c r="G37" s="66"/>
      <c r="H37" s="66"/>
      <c r="I37" s="66"/>
      <c r="J37" s="66"/>
      <c r="K37" s="66"/>
      <c r="L37" s="66"/>
      <c r="M37" s="66"/>
      <c r="N37" s="66"/>
      <c r="O37" s="66"/>
      <c r="P37" s="66"/>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row>
    <row r="38" spans="1:48" s="69" customFormat="1" ht="133.5" customHeight="1" x14ac:dyDescent="0.25">
      <c r="A38" s="64" t="s">
        <v>348</v>
      </c>
      <c r="B38" s="65" t="s">
        <v>114</v>
      </c>
      <c r="C38" s="65" t="s">
        <v>222</v>
      </c>
      <c r="D38" s="65" t="s">
        <v>224</v>
      </c>
      <c r="E38" s="65" t="s">
        <v>305</v>
      </c>
      <c r="F38" s="65" t="s">
        <v>223</v>
      </c>
      <c r="G38" s="65" t="s">
        <v>144</v>
      </c>
      <c r="H38" s="65" t="s">
        <v>225</v>
      </c>
      <c r="I38" s="65" t="s">
        <v>102</v>
      </c>
      <c r="J38" s="65" t="s">
        <v>103</v>
      </c>
      <c r="K38" s="65" t="s">
        <v>226</v>
      </c>
      <c r="L38" s="65" t="s">
        <v>362</v>
      </c>
      <c r="M38" s="65" t="s">
        <v>361</v>
      </c>
      <c r="N38" s="65" t="s">
        <v>227</v>
      </c>
      <c r="O38" s="65" t="s">
        <v>116</v>
      </c>
      <c r="P38" s="65" t="s">
        <v>378</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row>
    <row r="39" spans="1:48" s="77" customFormat="1" ht="198" customHeight="1" thickBot="1" x14ac:dyDescent="0.3">
      <c r="A39" s="67"/>
      <c r="B39" s="66"/>
      <c r="C39" s="66" t="e" vm="18">
        <v>#VALUE!</v>
      </c>
      <c r="D39" s="66"/>
      <c r="E39" s="66"/>
      <c r="F39" s="66"/>
      <c r="G39" s="66"/>
      <c r="H39" s="66"/>
      <c r="I39" s="66"/>
      <c r="J39" s="66"/>
      <c r="K39" s="66"/>
      <c r="L39" s="66"/>
      <c r="M39" s="66"/>
      <c r="N39" s="66"/>
      <c r="O39" s="66"/>
      <c r="P39" s="66"/>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row>
    <row r="40" spans="1:48" s="69" customFormat="1" ht="111.75" customHeight="1" x14ac:dyDescent="0.25">
      <c r="A40" s="64" t="s">
        <v>349</v>
      </c>
      <c r="B40" s="65" t="s">
        <v>114</v>
      </c>
      <c r="C40" s="65" t="s">
        <v>229</v>
      </c>
      <c r="D40" s="65" t="s">
        <v>230</v>
      </c>
      <c r="E40" s="65" t="s">
        <v>228</v>
      </c>
      <c r="F40" s="65" t="s">
        <v>318</v>
      </c>
      <c r="G40" s="65" t="s">
        <v>144</v>
      </c>
      <c r="H40" s="65" t="s">
        <v>231</v>
      </c>
      <c r="I40" s="65" t="s">
        <v>102</v>
      </c>
      <c r="J40" s="65" t="s">
        <v>232</v>
      </c>
      <c r="K40" s="65" t="s">
        <v>232</v>
      </c>
      <c r="L40" s="65" t="s">
        <v>232</v>
      </c>
      <c r="M40" s="65" t="s">
        <v>232</v>
      </c>
      <c r="N40" s="65" t="s">
        <v>227</v>
      </c>
      <c r="O40" s="65" t="s">
        <v>116</v>
      </c>
      <c r="P40" s="65" t="s">
        <v>379</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row>
    <row r="41" spans="1:48" s="77" customFormat="1" ht="222.75" customHeight="1" thickBot="1" x14ac:dyDescent="0.3">
      <c r="A41" s="67"/>
      <c r="B41" s="66"/>
      <c r="C41" s="66" t="e" vm="19">
        <v>#VALUE!</v>
      </c>
      <c r="D41" s="66"/>
      <c r="E41" s="66"/>
      <c r="F41" s="66"/>
      <c r="G41" s="66"/>
      <c r="H41" s="66"/>
      <c r="I41" s="66"/>
      <c r="J41" s="66"/>
      <c r="K41" s="66"/>
      <c r="L41" s="66"/>
      <c r="M41" s="66"/>
      <c r="N41" s="66"/>
      <c r="O41" s="66"/>
      <c r="P41" s="66"/>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row>
    <row r="42" spans="1:48" s="69" customFormat="1" ht="94.5" customHeight="1" x14ac:dyDescent="0.25">
      <c r="A42" s="64" t="s">
        <v>350</v>
      </c>
      <c r="B42" s="65" t="s">
        <v>114</v>
      </c>
      <c r="C42" s="65" t="s">
        <v>236</v>
      </c>
      <c r="D42" s="65" t="s">
        <v>237</v>
      </c>
      <c r="E42" s="65" t="s">
        <v>233</v>
      </c>
      <c r="F42" s="65" t="s">
        <v>319</v>
      </c>
      <c r="G42" s="65" t="s">
        <v>234</v>
      </c>
      <c r="H42" s="65" t="s">
        <v>225</v>
      </c>
      <c r="I42" s="65" t="s">
        <v>102</v>
      </c>
      <c r="J42" s="65" t="s">
        <v>232</v>
      </c>
      <c r="K42" s="65" t="s">
        <v>232</v>
      </c>
      <c r="L42" s="65" t="s">
        <v>232</v>
      </c>
      <c r="M42" s="65" t="s">
        <v>235</v>
      </c>
      <c r="N42" s="65" t="s">
        <v>227</v>
      </c>
      <c r="O42" s="65" t="s">
        <v>116</v>
      </c>
      <c r="P42" s="65" t="s">
        <v>380</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row>
    <row r="43" spans="1:48" s="77" customFormat="1" ht="199.5" customHeight="1" thickBot="1" x14ac:dyDescent="0.3">
      <c r="A43" s="67"/>
      <c r="B43" s="66"/>
      <c r="C43" s="66" t="e" vm="20">
        <v>#VALUE!</v>
      </c>
      <c r="D43" s="66"/>
      <c r="E43" s="66"/>
      <c r="F43" s="66"/>
      <c r="G43" s="66"/>
      <c r="H43" s="66"/>
      <c r="I43" s="66"/>
      <c r="J43" s="66"/>
      <c r="K43" s="66"/>
      <c r="L43" s="66"/>
      <c r="M43" s="66"/>
      <c r="N43" s="66"/>
      <c r="O43" s="66"/>
      <c r="P43" s="66"/>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row>
    <row r="44" spans="1:48" s="69" customFormat="1" ht="95.25" customHeight="1" x14ac:dyDescent="0.25">
      <c r="A44" s="64" t="s">
        <v>351</v>
      </c>
      <c r="B44" s="65" t="s">
        <v>114</v>
      </c>
      <c r="C44" s="65" t="s">
        <v>240</v>
      </c>
      <c r="D44" s="65" t="s">
        <v>238</v>
      </c>
      <c r="E44" s="65" t="s">
        <v>239</v>
      </c>
      <c r="F44" s="65" t="s">
        <v>320</v>
      </c>
      <c r="G44" s="65" t="s">
        <v>144</v>
      </c>
      <c r="H44" s="65" t="s">
        <v>241</v>
      </c>
      <c r="I44" s="65" t="s">
        <v>102</v>
      </c>
      <c r="J44" s="65" t="s">
        <v>232</v>
      </c>
      <c r="K44" s="65" t="s">
        <v>243</v>
      </c>
      <c r="L44" s="65" t="s">
        <v>232</v>
      </c>
      <c r="M44" s="65" t="s">
        <v>244</v>
      </c>
      <c r="N44" s="65" t="s">
        <v>242</v>
      </c>
      <c r="O44" s="65" t="s">
        <v>116</v>
      </c>
      <c r="P44" s="65" t="s">
        <v>381</v>
      </c>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row>
    <row r="45" spans="1:48" s="77" customFormat="1" ht="186.75" customHeight="1" thickBot="1" x14ac:dyDescent="0.3">
      <c r="A45" s="70"/>
      <c r="B45" s="66"/>
      <c r="C45" s="66" t="e" vm="21">
        <v>#VALUE!</v>
      </c>
      <c r="D45" s="71"/>
      <c r="E45" s="71"/>
      <c r="F45" s="71"/>
      <c r="G45" s="66"/>
      <c r="H45" s="66"/>
      <c r="I45" s="66"/>
      <c r="J45" s="66"/>
      <c r="K45" s="66"/>
      <c r="L45" s="72"/>
      <c r="M45" s="72"/>
      <c r="N45" s="72"/>
      <c r="O45" s="72"/>
      <c r="P45" s="72"/>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row>
    <row r="46" spans="1:48" s="69" customFormat="1" ht="99" customHeight="1" x14ac:dyDescent="0.25">
      <c r="A46" s="80" t="s">
        <v>352</v>
      </c>
      <c r="B46" s="73" t="s">
        <v>246</v>
      </c>
      <c r="C46" s="68" t="s">
        <v>247</v>
      </c>
      <c r="D46" s="68" t="s">
        <v>250</v>
      </c>
      <c r="E46" s="73" t="s">
        <v>249</v>
      </c>
      <c r="F46" s="73" t="s">
        <v>248</v>
      </c>
      <c r="G46" s="73" t="s">
        <v>144</v>
      </c>
      <c r="H46" s="68" t="s">
        <v>252</v>
      </c>
      <c r="I46" s="68" t="s">
        <v>116</v>
      </c>
      <c r="J46" s="65" t="s">
        <v>103</v>
      </c>
      <c r="K46" s="65" t="s">
        <v>103</v>
      </c>
      <c r="L46" s="68" t="s">
        <v>253</v>
      </c>
      <c r="M46" s="65" t="s">
        <v>103</v>
      </c>
      <c r="N46" s="68" t="s">
        <v>251</v>
      </c>
      <c r="O46" s="68" t="s">
        <v>116</v>
      </c>
      <c r="P46" s="68" t="s">
        <v>382</v>
      </c>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row>
    <row r="47" spans="1:48" s="77" customFormat="1" ht="200.25" customHeight="1" thickBot="1" x14ac:dyDescent="0.3">
      <c r="A47" s="67"/>
      <c r="B47" s="66"/>
      <c r="C47" s="66" t="e" vm="22">
        <v>#VALUE!</v>
      </c>
      <c r="D47" s="66"/>
      <c r="E47" s="66"/>
      <c r="F47" s="66"/>
      <c r="G47" s="66"/>
      <c r="H47" s="66"/>
      <c r="I47" s="66"/>
      <c r="J47" s="66"/>
      <c r="K47" s="66"/>
      <c r="L47" s="66"/>
      <c r="M47" s="66"/>
      <c r="N47" s="66"/>
      <c r="O47" s="66"/>
      <c r="P47" s="66"/>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row>
    <row r="48" spans="1:48" s="23" customFormat="1" ht="18.75" customHeight="1" thickBot="1" x14ac:dyDescent="0.3">
      <c r="A48" s="41" t="s">
        <v>245</v>
      </c>
      <c r="B48" s="22"/>
      <c r="C48" s="22"/>
      <c r="D48" s="22"/>
      <c r="E48" s="22"/>
      <c r="F48" s="22"/>
      <c r="G48" s="22"/>
      <c r="H48" s="22"/>
      <c r="I48" s="22"/>
      <c r="J48" s="22"/>
      <c r="K48" s="22"/>
      <c r="L48" s="22"/>
      <c r="M48" s="22"/>
      <c r="N48" s="22"/>
      <c r="O48" s="22"/>
      <c r="P48" s="22"/>
    </row>
    <row r="49" spans="1:48" s="69" customFormat="1" ht="89.25" customHeight="1" x14ac:dyDescent="0.25">
      <c r="A49" s="64" t="s">
        <v>353</v>
      </c>
      <c r="B49" s="65" t="s">
        <v>114</v>
      </c>
      <c r="C49" s="65" t="s">
        <v>254</v>
      </c>
      <c r="D49" s="65"/>
      <c r="E49" s="65">
        <v>3.7</v>
      </c>
      <c r="F49" s="65" t="s">
        <v>255</v>
      </c>
      <c r="G49" s="65" t="s">
        <v>144</v>
      </c>
      <c r="H49" s="65" t="s">
        <v>256</v>
      </c>
      <c r="I49" s="65" t="s">
        <v>257</v>
      </c>
      <c r="J49" s="65" t="s">
        <v>103</v>
      </c>
      <c r="K49" s="65" t="s">
        <v>103</v>
      </c>
      <c r="L49" s="65" t="s">
        <v>103</v>
      </c>
      <c r="M49" s="65" t="s">
        <v>258</v>
      </c>
      <c r="N49" s="65" t="s">
        <v>259</v>
      </c>
      <c r="O49" s="65" t="s">
        <v>116</v>
      </c>
      <c r="P49" s="65" t="s">
        <v>383</v>
      </c>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row>
    <row r="50" spans="1:48" s="77" customFormat="1" ht="186.75" customHeight="1" thickBot="1" x14ac:dyDescent="0.3">
      <c r="A50" s="67"/>
      <c r="B50" s="66"/>
      <c r="C50" s="66" t="e" vm="23">
        <v>#VALUE!</v>
      </c>
      <c r="D50" s="66"/>
      <c r="E50" s="66"/>
      <c r="F50" s="66"/>
      <c r="G50" s="66"/>
      <c r="H50" s="66"/>
      <c r="I50" s="66"/>
      <c r="J50" s="66"/>
      <c r="K50" s="66"/>
      <c r="L50" s="66"/>
      <c r="M50" s="66"/>
      <c r="N50" s="66"/>
      <c r="O50" s="66"/>
      <c r="P50" s="66"/>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row>
    <row r="51" spans="1:48" s="69" customFormat="1" ht="187.5" customHeight="1" x14ac:dyDescent="0.25">
      <c r="A51" s="64" t="s">
        <v>354</v>
      </c>
      <c r="B51" s="65" t="s">
        <v>114</v>
      </c>
      <c r="C51" s="65" t="s">
        <v>263</v>
      </c>
      <c r="D51" s="65" t="s">
        <v>355</v>
      </c>
      <c r="E51" s="65" t="s">
        <v>260</v>
      </c>
      <c r="F51" s="65" t="s">
        <v>261</v>
      </c>
      <c r="G51" s="65" t="s">
        <v>144</v>
      </c>
      <c r="H51" s="65" t="s">
        <v>262</v>
      </c>
      <c r="I51" s="65" t="s">
        <v>266</v>
      </c>
      <c r="J51" s="65" t="s">
        <v>103</v>
      </c>
      <c r="K51" s="65" t="s">
        <v>103</v>
      </c>
      <c r="L51" s="65" t="s">
        <v>103</v>
      </c>
      <c r="M51" s="65" t="s">
        <v>265</v>
      </c>
      <c r="N51" s="65" t="s">
        <v>264</v>
      </c>
      <c r="O51" s="65" t="s">
        <v>116</v>
      </c>
      <c r="P51" s="65" t="s">
        <v>384</v>
      </c>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row>
    <row r="52" spans="1:48" s="77" customFormat="1" ht="222.75" customHeight="1" thickBot="1" x14ac:dyDescent="0.3">
      <c r="A52" s="67"/>
      <c r="B52" s="66"/>
      <c r="C52" s="66" t="e" vm="24">
        <v>#VALUE!</v>
      </c>
      <c r="D52" s="66"/>
      <c r="E52" s="66"/>
      <c r="F52" s="66"/>
      <c r="G52" s="66"/>
      <c r="H52" s="66"/>
      <c r="I52" s="66"/>
      <c r="J52" s="66"/>
      <c r="K52" s="66"/>
      <c r="L52" s="66"/>
      <c r="M52" s="66"/>
      <c r="N52" s="66"/>
      <c r="O52" s="66"/>
      <c r="P52" s="66"/>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row>
    <row r="53" spans="1:48" s="69" customFormat="1" ht="78.75" customHeight="1" x14ac:dyDescent="0.25">
      <c r="A53" s="64" t="s">
        <v>356</v>
      </c>
      <c r="B53" s="65" t="s">
        <v>114</v>
      </c>
      <c r="C53" s="65" t="s">
        <v>270</v>
      </c>
      <c r="D53" s="65" t="s">
        <v>271</v>
      </c>
      <c r="E53" s="65" t="s">
        <v>269</v>
      </c>
      <c r="F53" s="65" t="s">
        <v>321</v>
      </c>
      <c r="G53" s="65" t="s">
        <v>144</v>
      </c>
      <c r="H53" s="65" t="s">
        <v>268</v>
      </c>
      <c r="I53" s="65" t="s">
        <v>267</v>
      </c>
      <c r="J53" s="65" t="s">
        <v>232</v>
      </c>
      <c r="K53" s="65" t="s">
        <v>232</v>
      </c>
      <c r="L53" s="65" t="s">
        <v>232</v>
      </c>
      <c r="M53" s="65" t="s">
        <v>273</v>
      </c>
      <c r="N53" s="65" t="s">
        <v>272</v>
      </c>
      <c r="O53" s="65" t="s">
        <v>116</v>
      </c>
      <c r="P53" s="65" t="s">
        <v>385</v>
      </c>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row>
    <row r="54" spans="1:48" s="77" customFormat="1" ht="220.5" customHeight="1" thickBot="1" x14ac:dyDescent="0.3">
      <c r="A54" s="67"/>
      <c r="B54" s="66"/>
      <c r="C54" s="66" t="e" vm="25">
        <v>#VALUE!</v>
      </c>
      <c r="E54" s="66"/>
      <c r="F54" s="66"/>
      <c r="G54" s="66"/>
      <c r="H54" s="66"/>
      <c r="I54" s="66"/>
      <c r="J54" s="66"/>
      <c r="K54" s="66"/>
      <c r="L54" s="66"/>
      <c r="M54" s="66"/>
      <c r="N54" s="66"/>
      <c r="O54" s="66"/>
      <c r="P54" s="66"/>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row>
    <row r="55" spans="1:48" s="69" customFormat="1" ht="87.75" customHeight="1" x14ac:dyDescent="0.25">
      <c r="A55" s="64" t="s">
        <v>357</v>
      </c>
      <c r="B55" s="65" t="s">
        <v>114</v>
      </c>
      <c r="C55" s="65" t="s">
        <v>274</v>
      </c>
      <c r="D55" s="65" t="s">
        <v>284</v>
      </c>
      <c r="E55" s="65" t="s">
        <v>275</v>
      </c>
      <c r="F55" s="65" t="s">
        <v>276</v>
      </c>
      <c r="G55" s="65" t="s">
        <v>144</v>
      </c>
      <c r="H55" s="65" t="s">
        <v>278</v>
      </c>
      <c r="I55" s="65" t="s">
        <v>277</v>
      </c>
      <c r="J55" s="65" t="s">
        <v>232</v>
      </c>
      <c r="K55" s="65" t="s">
        <v>232</v>
      </c>
      <c r="L55" s="65" t="s">
        <v>232</v>
      </c>
      <c r="M55" s="65" t="s">
        <v>279</v>
      </c>
      <c r="N55" s="65" t="s">
        <v>264</v>
      </c>
      <c r="O55" s="65" t="s">
        <v>116</v>
      </c>
      <c r="P55" s="65" t="s">
        <v>386</v>
      </c>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row>
    <row r="56" spans="1:48" s="77" customFormat="1" ht="174" customHeight="1" thickBot="1" x14ac:dyDescent="0.3">
      <c r="A56" s="67"/>
      <c r="B56" s="66"/>
      <c r="C56" s="66" t="e" vm="26">
        <v>#VALUE!</v>
      </c>
      <c r="D56" s="66"/>
      <c r="E56" s="66"/>
      <c r="F56" s="66"/>
      <c r="G56" s="66"/>
      <c r="H56" s="66"/>
      <c r="I56" s="66"/>
      <c r="J56" s="66"/>
      <c r="K56" s="66"/>
      <c r="L56" s="66"/>
      <c r="M56" s="66"/>
      <c r="N56" s="66"/>
      <c r="O56" s="66"/>
      <c r="P56" s="66"/>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row>
    <row r="57" spans="1:48" s="69" customFormat="1" ht="201.75" customHeight="1" x14ac:dyDescent="0.25">
      <c r="A57" s="64" t="s">
        <v>358</v>
      </c>
      <c r="B57" s="65" t="s">
        <v>213</v>
      </c>
      <c r="C57" s="65" t="s">
        <v>280</v>
      </c>
      <c r="D57" s="65" t="s">
        <v>285</v>
      </c>
      <c r="E57" s="65" t="s">
        <v>282</v>
      </c>
      <c r="F57" s="65" t="s">
        <v>281</v>
      </c>
      <c r="G57" s="65" t="s">
        <v>214</v>
      </c>
      <c r="H57" s="65" t="s">
        <v>283</v>
      </c>
      <c r="I57" s="65" t="s">
        <v>290</v>
      </c>
      <c r="J57" s="65" t="s">
        <v>103</v>
      </c>
      <c r="K57" s="65" t="s">
        <v>286</v>
      </c>
      <c r="L57" s="65" t="s">
        <v>103</v>
      </c>
      <c r="M57" s="65" t="s">
        <v>287</v>
      </c>
      <c r="N57" s="65" t="s">
        <v>288</v>
      </c>
      <c r="O57" s="65" t="s">
        <v>116</v>
      </c>
      <c r="P57" s="65" t="s">
        <v>289</v>
      </c>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row>
    <row r="58" spans="1:48" s="77" customFormat="1" ht="198.75" customHeight="1" thickBot="1" x14ac:dyDescent="0.3">
      <c r="A58" s="74"/>
      <c r="B58" s="66"/>
      <c r="C58" s="66" t="e" vm="27">
        <v>#VALUE!</v>
      </c>
      <c r="D58" s="66"/>
      <c r="E58" s="66"/>
      <c r="F58" s="66"/>
      <c r="G58" s="66"/>
      <c r="H58" s="66"/>
      <c r="I58" s="66"/>
      <c r="J58" s="66"/>
      <c r="K58" s="66"/>
      <c r="L58" s="66"/>
      <c r="M58" s="66"/>
      <c r="N58" s="66"/>
      <c r="O58" s="66"/>
      <c r="P58" s="66"/>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row>
    <row r="59" spans="1:48" s="23" customFormat="1" ht="27.75" customHeight="1" thickBot="1" x14ac:dyDescent="0.3">
      <c r="A59" s="41" t="s">
        <v>291</v>
      </c>
      <c r="B59" s="22"/>
      <c r="C59" s="22"/>
      <c r="D59" s="22"/>
      <c r="E59" s="22"/>
      <c r="F59" s="22"/>
      <c r="G59" s="22"/>
      <c r="H59" s="22"/>
      <c r="I59" s="22"/>
      <c r="J59" s="22"/>
      <c r="K59" s="22"/>
      <c r="L59" s="22"/>
      <c r="M59" s="22"/>
      <c r="N59" s="22"/>
      <c r="O59" s="22"/>
      <c r="P59" s="22"/>
    </row>
    <row r="60" spans="1:48" s="69" customFormat="1" ht="89.25" customHeight="1" x14ac:dyDescent="0.25">
      <c r="A60" s="64" t="s">
        <v>359</v>
      </c>
      <c r="B60" s="65" t="s">
        <v>114</v>
      </c>
      <c r="C60" s="65" t="s">
        <v>296</v>
      </c>
      <c r="D60" s="65" t="s">
        <v>295</v>
      </c>
      <c r="E60" s="65" t="s">
        <v>293</v>
      </c>
      <c r="F60" s="65" t="s">
        <v>322</v>
      </c>
      <c r="G60" s="65" t="s">
        <v>144</v>
      </c>
      <c r="H60" s="65" t="s">
        <v>294</v>
      </c>
      <c r="I60" s="65" t="s">
        <v>292</v>
      </c>
      <c r="J60" s="65" t="s">
        <v>232</v>
      </c>
      <c r="K60" s="65" t="s">
        <v>232</v>
      </c>
      <c r="L60" s="65" t="s">
        <v>232</v>
      </c>
      <c r="M60" s="65" t="s">
        <v>297</v>
      </c>
      <c r="N60" s="65" t="s">
        <v>259</v>
      </c>
      <c r="O60" s="65" t="s">
        <v>116</v>
      </c>
      <c r="P60" s="65" t="s">
        <v>387</v>
      </c>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row>
    <row r="61" spans="1:48" s="77" customFormat="1" ht="173.25" customHeight="1" thickBot="1" x14ac:dyDescent="0.3">
      <c r="A61" s="67"/>
      <c r="B61" s="66"/>
      <c r="C61" s="66" t="e" vm="28">
        <v>#VALUE!</v>
      </c>
      <c r="D61" s="66"/>
      <c r="E61" s="66"/>
      <c r="F61" s="66"/>
      <c r="G61" s="66"/>
      <c r="H61" s="66"/>
      <c r="I61" s="66"/>
      <c r="J61" s="66"/>
      <c r="K61" s="66"/>
      <c r="L61" s="66"/>
      <c r="M61" s="66"/>
      <c r="N61" s="66"/>
      <c r="O61" s="66"/>
      <c r="P61" s="66"/>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row>
    <row r="62" spans="1:48" s="69" customFormat="1" ht="96" customHeight="1" x14ac:dyDescent="0.25">
      <c r="A62" s="64" t="s">
        <v>360</v>
      </c>
      <c r="B62" s="65" t="s">
        <v>114</v>
      </c>
      <c r="C62" s="65" t="s">
        <v>298</v>
      </c>
      <c r="D62" s="65" t="s">
        <v>304</v>
      </c>
      <c r="E62" s="65" t="s">
        <v>299</v>
      </c>
      <c r="F62" s="65" t="s">
        <v>310</v>
      </c>
      <c r="G62" s="65" t="s">
        <v>144</v>
      </c>
      <c r="H62" s="65" t="s">
        <v>300</v>
      </c>
      <c r="I62" s="65" t="s">
        <v>301</v>
      </c>
      <c r="J62" s="65" t="s">
        <v>232</v>
      </c>
      <c r="K62" s="65" t="s">
        <v>232</v>
      </c>
      <c r="L62" s="65" t="s">
        <v>232</v>
      </c>
      <c r="M62" s="65" t="s">
        <v>303</v>
      </c>
      <c r="N62" s="65" t="s">
        <v>302</v>
      </c>
      <c r="O62" s="65" t="s">
        <v>116</v>
      </c>
      <c r="P62" s="65" t="s">
        <v>388</v>
      </c>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row>
    <row r="63" spans="1:48" s="77" customFormat="1" ht="204" customHeight="1" thickBot="1" x14ac:dyDescent="0.3">
      <c r="A63" s="79"/>
      <c r="C63" s="66" t="e" vm="29">
        <v>#VALUE!</v>
      </c>
      <c r="H63" s="66"/>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row>
    <row r="64" spans="1:48" s="78" customFormat="1" ht="57.75" customHeight="1" thickBot="1" x14ac:dyDescent="0.3">
      <c r="A64" s="81" t="s">
        <v>323</v>
      </c>
      <c r="B64" s="82"/>
      <c r="C64" s="82"/>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row>
  </sheetData>
  <mergeCells count="1">
    <mergeCell ref="A64:C64"/>
  </mergeCells>
  <pageMargins left="0.7" right="0.7" top="0.75" bottom="0.75" header="0.3" footer="0.3"/>
  <pageSetup paperSize="8" scale="42"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Overall</vt:lpstr>
      <vt:lpstr>Summary Table</vt:lpstr>
      <vt:lpstr>Overall!Print_Area</vt:lpstr>
    </vt:vector>
  </TitlesOfParts>
  <Company>Waimakariri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Wilson</dc:creator>
  <cp:lastModifiedBy>Mark Buckley</cp:lastModifiedBy>
  <cp:lastPrinted>2024-08-26T21:29:04Z</cp:lastPrinted>
  <dcterms:created xsi:type="dcterms:W3CDTF">2024-03-18T20:32:28Z</dcterms:created>
  <dcterms:modified xsi:type="dcterms:W3CDTF">2024-09-06T02:38:54Z</dcterms:modified>
</cp:coreProperties>
</file>